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0995"/>
  </bookViews>
  <sheets>
    <sheet name="Instruktion" sheetId="2" r:id="rId1"/>
    <sheet name="Produktion och intäkter" sheetId="1" r:id="rId2"/>
    <sheet name="Resultat i diagram" sheetId="3" r:id="rId3"/>
  </sheets>
  <calcPr calcId="152511"/>
</workbook>
</file>

<file path=xl/calcChain.xml><?xml version="1.0" encoding="utf-8"?>
<calcChain xmlns="http://schemas.openxmlformats.org/spreadsheetml/2006/main">
  <c r="R43" i="1" l="1"/>
  <c r="R32" i="1"/>
  <c r="R33" i="1"/>
  <c r="R34" i="1"/>
  <c r="R35" i="1"/>
  <c r="R36" i="1"/>
  <c r="R37" i="1"/>
  <c r="R38" i="1"/>
  <c r="R39" i="1"/>
  <c r="R40" i="1"/>
  <c r="R41" i="1"/>
  <c r="R42" i="1"/>
  <c r="R31" i="1"/>
  <c r="R18" i="1"/>
  <c r="R19" i="1"/>
  <c r="R20" i="1"/>
  <c r="R21" i="1"/>
  <c r="R22" i="1"/>
  <c r="R23" i="1"/>
  <c r="R24" i="1"/>
  <c r="R25" i="1"/>
  <c r="R26" i="1"/>
  <c r="R27" i="1"/>
  <c r="Q32" i="1"/>
  <c r="Q33" i="1"/>
  <c r="Q34" i="1"/>
  <c r="Q35" i="1"/>
  <c r="Q36" i="1"/>
  <c r="Q37" i="1"/>
  <c r="Q38" i="1"/>
  <c r="Q39" i="1"/>
  <c r="Q40" i="1"/>
  <c r="Q41" i="1"/>
  <c r="Q42" i="1"/>
  <c r="O32" i="1"/>
  <c r="O43" i="1" s="1"/>
  <c r="O33" i="1"/>
  <c r="O34" i="1"/>
  <c r="O35" i="1"/>
  <c r="O36" i="1"/>
  <c r="O37" i="1"/>
  <c r="O38" i="1"/>
  <c r="O39" i="1"/>
  <c r="O40" i="1"/>
  <c r="O41" i="1"/>
  <c r="O42" i="1"/>
  <c r="M32" i="1"/>
  <c r="M33" i="1"/>
  <c r="M43" i="1" s="1"/>
  <c r="M34" i="1"/>
  <c r="M35" i="1"/>
  <c r="M36" i="1"/>
  <c r="M37" i="1"/>
  <c r="M38" i="1"/>
  <c r="M39" i="1"/>
  <c r="M40" i="1"/>
  <c r="M41" i="1"/>
  <c r="M42" i="1"/>
  <c r="K32" i="1"/>
  <c r="K33" i="1"/>
  <c r="K34" i="1"/>
  <c r="K35" i="1"/>
  <c r="K36" i="1"/>
  <c r="K37" i="1"/>
  <c r="K38" i="1"/>
  <c r="K39" i="1"/>
  <c r="K40" i="1"/>
  <c r="K41" i="1"/>
  <c r="K42" i="1"/>
  <c r="K43" i="1"/>
  <c r="I32" i="1"/>
  <c r="I33" i="1"/>
  <c r="I34" i="1"/>
  <c r="I35" i="1"/>
  <c r="I36" i="1"/>
  <c r="I37" i="1"/>
  <c r="I38" i="1"/>
  <c r="I39" i="1"/>
  <c r="I40" i="1"/>
  <c r="I41" i="1"/>
  <c r="I42" i="1"/>
  <c r="I43" i="1"/>
  <c r="G32" i="1"/>
  <c r="G33" i="1"/>
  <c r="G34" i="1"/>
  <c r="G35" i="1"/>
  <c r="G36" i="1"/>
  <c r="G37" i="1"/>
  <c r="G38" i="1"/>
  <c r="G39" i="1"/>
  <c r="G40" i="1"/>
  <c r="G41" i="1"/>
  <c r="G42" i="1"/>
  <c r="G43" i="1"/>
  <c r="E43" i="1"/>
  <c r="D43" i="1"/>
  <c r="C43" i="1"/>
  <c r="B43" i="1"/>
  <c r="Q31" i="1"/>
  <c r="O31" i="1"/>
  <c r="M31" i="1"/>
  <c r="K31" i="1"/>
  <c r="S31" i="1" s="1"/>
  <c r="S43" i="1" s="1"/>
  <c r="I31" i="1"/>
  <c r="G31" i="1"/>
  <c r="D31" i="1"/>
  <c r="Q20" i="1"/>
  <c r="Q21" i="1"/>
  <c r="Q24" i="1"/>
  <c r="Q25" i="1"/>
  <c r="O17" i="1"/>
  <c r="O28" i="1" s="1"/>
  <c r="O18" i="1"/>
  <c r="O19" i="1"/>
  <c r="O20" i="1"/>
  <c r="O21" i="1"/>
  <c r="O22" i="1"/>
  <c r="O23" i="1"/>
  <c r="O24" i="1"/>
  <c r="O25" i="1"/>
  <c r="O26" i="1"/>
  <c r="O27" i="1"/>
  <c r="M17" i="1"/>
  <c r="M28" i="1" s="1"/>
  <c r="M18" i="1"/>
  <c r="M19" i="1"/>
  <c r="M20" i="1"/>
  <c r="M21" i="1"/>
  <c r="M22" i="1"/>
  <c r="M23" i="1"/>
  <c r="M24" i="1"/>
  <c r="M25" i="1"/>
  <c r="M26" i="1"/>
  <c r="M27" i="1"/>
  <c r="K17" i="1"/>
  <c r="K18" i="1"/>
  <c r="K19" i="1"/>
  <c r="K20" i="1"/>
  <c r="K21" i="1"/>
  <c r="K22" i="1"/>
  <c r="K23" i="1"/>
  <c r="K24" i="1"/>
  <c r="K25" i="1"/>
  <c r="K26" i="1"/>
  <c r="K27" i="1"/>
  <c r="I20" i="1"/>
  <c r="S20" i="1" s="1"/>
  <c r="I21" i="1"/>
  <c r="S21" i="1" s="1"/>
  <c r="I24" i="1"/>
  <c r="I25" i="1"/>
  <c r="G18" i="1"/>
  <c r="G20" i="1"/>
  <c r="G21" i="1"/>
  <c r="G22" i="1"/>
  <c r="G24" i="1"/>
  <c r="G25" i="1"/>
  <c r="G26" i="1"/>
  <c r="D17" i="1"/>
  <c r="I17" i="1" s="1"/>
  <c r="D18" i="1"/>
  <c r="D19" i="1"/>
  <c r="G19" i="1" s="1"/>
  <c r="D20" i="1"/>
  <c r="D21" i="1"/>
  <c r="D22" i="1"/>
  <c r="Q22" i="1" s="1"/>
  <c r="D23" i="1"/>
  <c r="G23" i="1" s="1"/>
  <c r="D24" i="1"/>
  <c r="D25" i="1"/>
  <c r="D26" i="1"/>
  <c r="Q26" i="1" s="1"/>
  <c r="D27" i="1"/>
  <c r="G27" i="1" s="1"/>
  <c r="C28" i="1"/>
  <c r="E28" i="1"/>
  <c r="B28" i="1"/>
  <c r="E13" i="1"/>
  <c r="B13" i="1"/>
  <c r="C13" i="1"/>
  <c r="Q13" i="1"/>
  <c r="Q16" i="1"/>
  <c r="O16" i="1"/>
  <c r="M16" i="1"/>
  <c r="K16" i="1"/>
  <c r="R16" i="1" s="1"/>
  <c r="I16" i="1"/>
  <c r="D16" i="1"/>
  <c r="G16" i="1" s="1"/>
  <c r="F6" i="1"/>
  <c r="Q43" i="1" l="1"/>
  <c r="R17" i="1"/>
  <c r="R28" i="1"/>
  <c r="K28" i="1"/>
  <c r="S25" i="1"/>
  <c r="S16" i="1"/>
  <c r="S24" i="1"/>
  <c r="Q17" i="1"/>
  <c r="G17" i="1"/>
  <c r="G28" i="1" s="1"/>
  <c r="D28" i="1"/>
  <c r="I27" i="1"/>
  <c r="S27" i="1" s="1"/>
  <c r="I23" i="1"/>
  <c r="S23" i="1" s="1"/>
  <c r="I19" i="1"/>
  <c r="Q27" i="1"/>
  <c r="Q23" i="1"/>
  <c r="Q19" i="1"/>
  <c r="I26" i="1"/>
  <c r="S26" i="1" s="1"/>
  <c r="I22" i="1"/>
  <c r="S22" i="1" s="1"/>
  <c r="I18" i="1"/>
  <c r="Q18" i="1"/>
  <c r="Q9" i="1"/>
  <c r="O9" i="1"/>
  <c r="M9" i="1"/>
  <c r="M10" i="1"/>
  <c r="M11" i="1"/>
  <c r="M12" i="1"/>
  <c r="Q28" i="1" l="1"/>
  <c r="S18" i="1"/>
  <c r="S19" i="1"/>
  <c r="S17" i="1"/>
  <c r="I28" i="1"/>
  <c r="M8" i="1"/>
  <c r="O8" i="1"/>
  <c r="S28" i="1" l="1"/>
  <c r="Q8" i="1"/>
  <c r="Q7" i="1"/>
  <c r="Q6" i="1"/>
  <c r="M7" i="1"/>
  <c r="M13" i="1" s="1"/>
  <c r="K12" i="1"/>
  <c r="R12" i="1" s="1"/>
  <c r="K11" i="1"/>
  <c r="R11" i="1" s="1"/>
  <c r="K10" i="1"/>
  <c r="R10" i="1" s="1"/>
  <c r="K9" i="1"/>
  <c r="R9" i="1" s="1"/>
  <c r="K8" i="1"/>
  <c r="R8" i="1" s="1"/>
  <c r="K7" i="1"/>
  <c r="O7" i="1"/>
  <c r="O13" i="1" s="1"/>
  <c r="F8" i="1"/>
  <c r="F7" i="1"/>
  <c r="F12" i="1"/>
  <c r="F11" i="1"/>
  <c r="F10" i="1"/>
  <c r="F9" i="1"/>
  <c r="D12" i="1"/>
  <c r="D11" i="1"/>
  <c r="D10" i="1"/>
  <c r="D9" i="1"/>
  <c r="D8" i="1"/>
  <c r="D7" i="1"/>
  <c r="I7" i="1" s="1"/>
  <c r="D6" i="1" l="1"/>
  <c r="G12" i="1"/>
  <c r="I12" i="1"/>
  <c r="G11" i="1"/>
  <c r="I11" i="1"/>
  <c r="G10" i="1"/>
  <c r="I10" i="1"/>
  <c r="G9" i="1"/>
  <c r="I9" i="1"/>
  <c r="R7" i="1"/>
  <c r="I8" i="1"/>
  <c r="G8" i="1"/>
  <c r="G7" i="1"/>
  <c r="S7" i="1" s="1"/>
  <c r="K6" i="1"/>
  <c r="K13" i="1" s="1"/>
  <c r="I6" i="1" l="1"/>
  <c r="I13" i="1" s="1"/>
  <c r="D13" i="1"/>
  <c r="S12" i="1"/>
  <c r="S11" i="1"/>
  <c r="G6" i="1"/>
  <c r="S10" i="1"/>
  <c r="S9" i="1"/>
  <c r="R6" i="1"/>
  <c r="R13" i="1" s="1"/>
  <c r="S8" i="1"/>
  <c r="S6" i="1" l="1"/>
  <c r="S13" i="1" s="1"/>
  <c r="G13" i="1"/>
</calcChain>
</file>

<file path=xl/comments1.xml><?xml version="1.0" encoding="utf-8"?>
<comments xmlns="http://schemas.openxmlformats.org/spreadsheetml/2006/main">
  <authors>
    <author>Författare</author>
  </authors>
  <commentList>
    <comment ref="O9" authorId="0" shapeId="0">
      <text>
        <r>
          <rPr>
            <b/>
            <sz val="8"/>
            <color indexed="81"/>
            <rFont val="Tahoma"/>
            <family val="2"/>
          </rPr>
          <t>Författare:</t>
        </r>
        <r>
          <rPr>
            <sz val="8"/>
            <color indexed="81"/>
            <rFont val="Tahoma"/>
            <family val="2"/>
          </rPr>
          <t xml:space="preserve">
2 elcertifikat</t>
        </r>
      </text>
    </comment>
  </commentList>
</comments>
</file>

<file path=xl/sharedStrings.xml><?xml version="1.0" encoding="utf-8"?>
<sst xmlns="http://schemas.openxmlformats.org/spreadsheetml/2006/main" count="65" uniqueCount="43">
  <si>
    <t>Solcellsproduktion och intäkter</t>
  </si>
  <si>
    <t>Period</t>
  </si>
  <si>
    <t>Totalt 2015</t>
  </si>
  <si>
    <t>INTÄKTER</t>
  </si>
  <si>
    <t>Total intäkt</t>
  </si>
  <si>
    <t>Minskad nätöverföring [kr/kWh]</t>
  </si>
  <si>
    <t>Minskad nätöverföring [kr]</t>
  </si>
  <si>
    <t>Nätnytta [kr/kWh]</t>
  </si>
  <si>
    <t>Såld el [kr/kWh]</t>
  </si>
  <si>
    <t>Elcertifikat [kr/kWh]</t>
  </si>
  <si>
    <t>Elcertifikat [kr]</t>
  </si>
  <si>
    <t>Skatte-reduktion [kr]</t>
  </si>
  <si>
    <t>Skatte-reduktion [kr/kWh]</t>
  </si>
  <si>
    <t>Totalt 2016</t>
  </si>
  <si>
    <t>Moms (till SKV)</t>
  </si>
  <si>
    <t>Total produktion [kWh]</t>
  </si>
  <si>
    <t>Köpt el [kWh]</t>
  </si>
  <si>
    <t>Egen solel-konsumtion [kWh]</t>
  </si>
  <si>
    <t>ENERGISTATISTIK</t>
  </si>
  <si>
    <t>Överföring till elnät [kWh]</t>
  </si>
  <si>
    <t>Egen solel-konsumtion [kr/kWh]</t>
  </si>
  <si>
    <t>Egen solel-konsumtion [kr]</t>
  </si>
  <si>
    <t>Nätnytta exkl moms [kr]</t>
  </si>
  <si>
    <t>Såld el exkl moms [kr]</t>
  </si>
  <si>
    <t>Hittar du på fakturor från de som köper din el</t>
  </si>
  <si>
    <t>Produktionen ser du på din växelriktare</t>
  </si>
  <si>
    <t>Hittar du på fakturor från din nätägare.</t>
  </si>
  <si>
    <t>Hittar du på fakturor från de som du köper el av. Totalkostnad inkl. energiskatt och moms.</t>
  </si>
  <si>
    <t>Hittar du på fakturor från de som köper dina elcertifikat</t>
  </si>
  <si>
    <t>utbetald moms som ska återbetals till Skatteverket</t>
  </si>
  <si>
    <t>Totalt 2017</t>
  </si>
  <si>
    <t>juni</t>
  </si>
  <si>
    <t>juli</t>
  </si>
  <si>
    <t>aug</t>
  </si>
  <si>
    <t>sept</t>
  </si>
  <si>
    <t>okt</t>
  </si>
  <si>
    <t>nov</t>
  </si>
  <si>
    <t>dec</t>
  </si>
  <si>
    <t>jan</t>
  </si>
  <si>
    <t>feb</t>
  </si>
  <si>
    <t>mars</t>
  </si>
  <si>
    <t>april</t>
  </si>
  <si>
    <t>maj</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</si>
</sst>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8"/>
      <color indexed="81"/>
      <name val="Tahoma"/>
      <family val="2"/>
    </font>
    <font>
      <b/>
      <sz val="8"/>
      <color indexed="81"/>
      <name val="Tahoma"/>
      <family val="2"/>
    </font>
    <font>
      <b/>
      <sz val="14"/>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11"/>
      <color rgb="FF0070C0"/>
      <name val="Calibri"/>
      <family val="2"/>
      <scheme val="minor"/>
    </font>
    <font>
      <sz val="11"/>
      <color rgb="FF0070C0"/>
      <name val="Calibri"/>
      <family val="2"/>
      <scheme val="minor"/>
    </font>
  </fonts>
  <fills count="9">
    <fill>
      <patternFill patternType="none"/>
    </fill>
    <fill>
      <patternFill patternType="gray125"/>
    </fill>
    <fill>
      <patternFill patternType="solid">
        <fgColor rgb="FFFFFF99"/>
        <bgColor indexed="64"/>
      </patternFill>
    </fill>
    <fill>
      <patternFill patternType="solid">
        <fgColor rgb="FFFFCC99"/>
        <bgColor indexed="64"/>
      </patternFill>
    </fill>
    <fill>
      <patternFill patternType="solid">
        <fgColor rgb="FFCCECFF"/>
        <bgColor indexed="64"/>
      </patternFill>
    </fill>
    <fill>
      <patternFill patternType="solid">
        <fgColor rgb="FFCCFF99"/>
        <bgColor indexed="64"/>
      </patternFill>
    </fill>
    <fill>
      <patternFill patternType="solid">
        <fgColor rgb="FFFFCCFF"/>
        <bgColor indexed="64"/>
      </patternFill>
    </fill>
    <fill>
      <patternFill patternType="solid">
        <fgColor theme="8" tint="0.79998168889431442"/>
        <bgColor indexed="64"/>
      </patternFill>
    </fill>
    <fill>
      <patternFill patternType="solid">
        <fgColor rgb="FFFFFFCC"/>
        <bgColor indexed="64"/>
      </patternFill>
    </fill>
  </fills>
  <borders count="49">
    <border>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78">
    <xf numFmtId="0" fontId="0" fillId="0" borderId="0" xfId="0"/>
    <xf numFmtId="0" fontId="3" fillId="0" borderId="0" xfId="0" applyFont="1"/>
    <xf numFmtId="0" fontId="2" fillId="0" borderId="0" xfId="0" applyFont="1"/>
    <xf numFmtId="16" fontId="2" fillId="0" borderId="0" xfId="0" applyNumberFormat="1" applyFont="1" applyAlignment="1">
      <alignment horizontal="left"/>
    </xf>
    <xf numFmtId="0" fontId="0" fillId="0" borderId="0" xfId="0" applyAlignment="1">
      <alignment wrapText="1"/>
    </xf>
    <xf numFmtId="0" fontId="1" fillId="0" borderId="0" xfId="0" applyFont="1"/>
    <xf numFmtId="16" fontId="2" fillId="0" borderId="0" xfId="0" applyNumberFormat="1" applyFont="1"/>
    <xf numFmtId="0" fontId="0" fillId="2" borderId="2" xfId="0" applyFill="1" applyBorder="1"/>
    <xf numFmtId="0" fontId="0" fillId="0" borderId="3" xfId="0" applyBorder="1"/>
    <xf numFmtId="0" fontId="0" fillId="0" borderId="5" xfId="0" applyBorder="1"/>
    <xf numFmtId="0" fontId="0" fillId="0" borderId="6" xfId="0" applyBorder="1"/>
    <xf numFmtId="0" fontId="0" fillId="0" borderId="7" xfId="0" applyBorder="1"/>
    <xf numFmtId="0" fontId="0" fillId="0" borderId="14" xfId="0" applyBorder="1"/>
    <xf numFmtId="0" fontId="0" fillId="0" borderId="15" xfId="0" applyBorder="1"/>
    <xf numFmtId="0" fontId="0" fillId="2" borderId="7" xfId="0" applyFill="1" applyBorder="1"/>
    <xf numFmtId="0" fontId="2" fillId="0" borderId="1" xfId="0" applyFont="1" applyBorder="1" applyAlignment="1">
      <alignment wrapText="1"/>
    </xf>
    <xf numFmtId="0" fontId="2" fillId="3" borderId="20" xfId="0" applyFont="1" applyFill="1" applyBorder="1" applyAlignment="1">
      <alignment wrapText="1"/>
    </xf>
    <xf numFmtId="0" fontId="0" fillId="4" borderId="3" xfId="0" applyFill="1" applyBorder="1"/>
    <xf numFmtId="0" fontId="0" fillId="4" borderId="6" xfId="0" applyFill="1" applyBorder="1"/>
    <xf numFmtId="0" fontId="0" fillId="4" borderId="7" xfId="0" applyFill="1" applyBorder="1"/>
    <xf numFmtId="0" fontId="2" fillId="5" borderId="1" xfId="0" applyFont="1" applyFill="1" applyBorder="1" applyAlignment="1">
      <alignment wrapText="1"/>
    </xf>
    <xf numFmtId="0" fontId="0" fillId="5" borderId="6" xfId="0" applyFill="1" applyBorder="1"/>
    <xf numFmtId="0" fontId="0" fillId="5" borderId="7" xfId="0" applyFill="1" applyBorder="1"/>
    <xf numFmtId="0" fontId="2" fillId="6" borderId="1" xfId="0" applyFont="1" applyFill="1" applyBorder="1" applyAlignment="1">
      <alignment wrapText="1"/>
    </xf>
    <xf numFmtId="0" fontId="0" fillId="6" borderId="3" xfId="0" applyFill="1" applyBorder="1"/>
    <xf numFmtId="0" fontId="0" fillId="6" borderId="5" xfId="0" applyFill="1" applyBorder="1"/>
    <xf numFmtId="0" fontId="0" fillId="6" borderId="6" xfId="0" applyFill="1" applyBorder="1"/>
    <xf numFmtId="0" fontId="0" fillId="6" borderId="7" xfId="0" applyFill="1" applyBorder="1"/>
    <xf numFmtId="0" fontId="2" fillId="0" borderId="24" xfId="0" applyFont="1" applyBorder="1" applyAlignment="1">
      <alignment wrapText="1"/>
    </xf>
    <xf numFmtId="0" fontId="0" fillId="2" borderId="17" xfId="0" applyFill="1" applyBorder="1" applyAlignment="1">
      <alignment wrapText="1"/>
    </xf>
    <xf numFmtId="1" fontId="0" fillId="0" borderId="3" xfId="0" applyNumberFormat="1" applyBorder="1"/>
    <xf numFmtId="1" fontId="0" fillId="0" borderId="6" xfId="0" applyNumberFormat="1" applyBorder="1"/>
    <xf numFmtId="1" fontId="0" fillId="0" borderId="14" xfId="0" applyNumberFormat="1" applyBorder="1"/>
    <xf numFmtId="1" fontId="0" fillId="0" borderId="15" xfId="0" applyNumberFormat="1" applyBorder="1"/>
    <xf numFmtId="2" fontId="0" fillId="5" borderId="6" xfId="0" applyNumberFormat="1" applyFill="1" applyBorder="1"/>
    <xf numFmtId="2" fontId="0" fillId="2" borderId="4" xfId="0" applyNumberFormat="1" applyFill="1" applyBorder="1"/>
    <xf numFmtId="2" fontId="0" fillId="2" borderId="2" xfId="0" applyNumberFormat="1" applyFill="1" applyBorder="1"/>
    <xf numFmtId="1" fontId="0" fillId="2" borderId="4" xfId="0" applyNumberFormat="1" applyFill="1" applyBorder="1"/>
    <xf numFmtId="1" fontId="0" fillId="2" borderId="2" xfId="0" applyNumberFormat="1" applyFill="1" applyBorder="1"/>
    <xf numFmtId="1" fontId="0" fillId="2" borderId="5" xfId="0" applyNumberFormat="1" applyFill="1" applyBorder="1"/>
    <xf numFmtId="1" fontId="0" fillId="2" borderId="7" xfId="0" applyNumberFormat="1" applyFill="1" applyBorder="1"/>
    <xf numFmtId="1" fontId="0" fillId="4" borderId="5" xfId="0" applyNumberFormat="1" applyFill="1" applyBorder="1"/>
    <xf numFmtId="1" fontId="0" fillId="4" borderId="7" xfId="0" applyNumberFormat="1" applyFill="1" applyBorder="1"/>
    <xf numFmtId="1" fontId="0" fillId="5" borderId="7" xfId="0" applyNumberFormat="1" applyFill="1" applyBorder="1"/>
    <xf numFmtId="1" fontId="0" fillId="5" borderId="7" xfId="0" applyNumberFormat="1" applyFont="1" applyFill="1" applyBorder="1"/>
    <xf numFmtId="0" fontId="2" fillId="0" borderId="28" xfId="0" applyFont="1" applyBorder="1" applyAlignment="1">
      <alignment wrapText="1"/>
    </xf>
    <xf numFmtId="0" fontId="2" fillId="2" borderId="31" xfId="0" applyFont="1" applyFill="1" applyBorder="1" applyAlignment="1">
      <alignment wrapText="1"/>
    </xf>
    <xf numFmtId="0" fontId="2" fillId="2" borderId="1" xfId="0" applyFont="1" applyFill="1" applyBorder="1" applyAlignment="1">
      <alignment wrapText="1"/>
    </xf>
    <xf numFmtId="0" fontId="2" fillId="4" borderId="24" xfId="0" applyFont="1" applyFill="1" applyBorder="1" applyAlignment="1">
      <alignment wrapText="1"/>
    </xf>
    <xf numFmtId="2" fontId="0" fillId="6" borderId="6" xfId="0" applyNumberFormat="1" applyFill="1" applyBorder="1"/>
    <xf numFmtId="2" fontId="8" fillId="2" borderId="2" xfId="0" applyNumberFormat="1" applyFont="1" applyFill="1" applyBorder="1"/>
    <xf numFmtId="0" fontId="6" fillId="0" borderId="1" xfId="0" applyFont="1" applyBorder="1" applyAlignment="1">
      <alignment horizontal="center" wrapText="1"/>
    </xf>
    <xf numFmtId="0" fontId="10" fillId="0" borderId="0" xfId="0" applyFont="1"/>
    <xf numFmtId="0" fontId="0" fillId="8" borderId="0" xfId="0" applyFill="1"/>
    <xf numFmtId="1" fontId="10" fillId="0" borderId="39" xfId="0" applyNumberFormat="1" applyFont="1" applyBorder="1"/>
    <xf numFmtId="0" fontId="10" fillId="0" borderId="40" xfId="0" applyFont="1" applyBorder="1"/>
    <xf numFmtId="0" fontId="10" fillId="0" borderId="41" xfId="0" applyFont="1" applyBorder="1"/>
    <xf numFmtId="0" fontId="10" fillId="2" borderId="42" xfId="0" applyFont="1" applyFill="1" applyBorder="1" applyAlignment="1">
      <alignment wrapText="1"/>
    </xf>
    <xf numFmtId="0" fontId="10" fillId="2" borderId="43" xfId="0" applyFont="1" applyFill="1" applyBorder="1"/>
    <xf numFmtId="0" fontId="10" fillId="6" borderId="39" xfId="0" applyFont="1" applyFill="1" applyBorder="1"/>
    <xf numFmtId="0" fontId="10" fillId="6" borderId="41" xfId="0" applyFont="1" applyFill="1" applyBorder="1"/>
    <xf numFmtId="0" fontId="10" fillId="0" borderId="0" xfId="0" applyFont="1" applyBorder="1"/>
    <xf numFmtId="1" fontId="10" fillId="0" borderId="0" xfId="0" applyNumberFormat="1" applyFont="1" applyFill="1" applyBorder="1"/>
    <xf numFmtId="0" fontId="10" fillId="0" borderId="0" xfId="0" applyFont="1" applyFill="1" applyBorder="1"/>
    <xf numFmtId="0" fontId="10" fillId="0" borderId="0" xfId="0" applyFont="1" applyFill="1" applyBorder="1" applyAlignment="1">
      <alignment wrapText="1"/>
    </xf>
    <xf numFmtId="1" fontId="10" fillId="0" borderId="8" xfId="0" applyNumberFormat="1" applyFont="1" applyBorder="1"/>
    <xf numFmtId="0" fontId="10" fillId="0" borderId="27" xfId="0" applyFont="1" applyBorder="1"/>
    <xf numFmtId="0" fontId="10" fillId="0" borderId="10" xfId="0" applyFont="1" applyBorder="1"/>
    <xf numFmtId="1" fontId="10" fillId="2" borderId="9" xfId="0" applyNumberFormat="1" applyFont="1" applyFill="1" applyBorder="1"/>
    <xf numFmtId="0" fontId="10" fillId="2" borderId="9" xfId="0" applyFont="1" applyFill="1" applyBorder="1"/>
    <xf numFmtId="1" fontId="10" fillId="2" borderId="10" xfId="0" applyNumberFormat="1" applyFont="1" applyFill="1" applyBorder="1"/>
    <xf numFmtId="0" fontId="10" fillId="4" borderId="8" xfId="0" applyFont="1" applyFill="1" applyBorder="1"/>
    <xf numFmtId="1" fontId="10" fillId="4" borderId="10" xfId="0" applyNumberFormat="1" applyFont="1" applyFill="1" applyBorder="1"/>
    <xf numFmtId="0" fontId="10" fillId="5" borderId="8" xfId="0" applyFont="1" applyFill="1" applyBorder="1"/>
    <xf numFmtId="1" fontId="10" fillId="5" borderId="10" xfId="0" applyNumberFormat="1" applyFont="1" applyFill="1" applyBorder="1"/>
    <xf numFmtId="0" fontId="10" fillId="6" borderId="8" xfId="0" applyFont="1" applyFill="1" applyBorder="1"/>
    <xf numFmtId="0" fontId="10" fillId="6" borderId="10" xfId="0" applyFont="1" applyFill="1" applyBorder="1"/>
    <xf numFmtId="0" fontId="10" fillId="0" borderId="8" xfId="0" applyFont="1" applyBorder="1"/>
    <xf numFmtId="1" fontId="10" fillId="3" borderId="23" xfId="0" applyNumberFormat="1" applyFont="1" applyFill="1" applyBorder="1"/>
    <xf numFmtId="0" fontId="0" fillId="0" borderId="32" xfId="0" applyBorder="1"/>
    <xf numFmtId="0" fontId="0" fillId="0" borderId="33" xfId="0" applyBorder="1"/>
    <xf numFmtId="0" fontId="0" fillId="0" borderId="34" xfId="0" applyBorder="1"/>
    <xf numFmtId="0" fontId="0" fillId="2" borderId="35" xfId="0" applyFill="1" applyBorder="1" applyAlignment="1">
      <alignment wrapText="1"/>
    </xf>
    <xf numFmtId="0" fontId="0" fillId="2" borderId="36" xfId="0" applyFill="1" applyBorder="1"/>
    <xf numFmtId="0" fontId="0" fillId="4" borderId="32" xfId="0" applyFill="1" applyBorder="1"/>
    <xf numFmtId="0" fontId="0" fillId="4" borderId="34" xfId="0" applyFill="1" applyBorder="1"/>
    <xf numFmtId="0" fontId="0" fillId="6" borderId="32" xfId="0" applyFill="1" applyBorder="1"/>
    <xf numFmtId="0" fontId="0" fillId="6" borderId="34" xfId="0" applyFill="1" applyBorder="1"/>
    <xf numFmtId="0" fontId="0" fillId="0" borderId="0" xfId="0" applyFill="1" applyBorder="1"/>
    <xf numFmtId="0" fontId="0" fillId="0" borderId="0" xfId="0" applyFill="1" applyBorder="1" applyAlignment="1">
      <alignment wrapText="1"/>
    </xf>
    <xf numFmtId="1" fontId="0" fillId="0" borderId="0" xfId="0" applyNumberFormat="1" applyFill="1" applyBorder="1"/>
    <xf numFmtId="1" fontId="1" fillId="0" borderId="0" xfId="0" applyNumberFormat="1" applyFont="1" applyFill="1" applyBorder="1"/>
    <xf numFmtId="0" fontId="1" fillId="0" borderId="0" xfId="0" applyFont="1" applyFill="1" applyBorder="1"/>
    <xf numFmtId="0" fontId="1" fillId="0" borderId="0" xfId="0" applyFont="1" applyFill="1" applyBorder="1" applyAlignment="1">
      <alignment wrapText="1"/>
    </xf>
    <xf numFmtId="0" fontId="0" fillId="0" borderId="0" xfId="0" applyBorder="1"/>
    <xf numFmtId="0" fontId="0" fillId="0" borderId="2" xfId="0" applyBorder="1"/>
    <xf numFmtId="0" fontId="0" fillId="2" borderId="16" xfId="0" applyFill="1" applyBorder="1" applyAlignment="1">
      <alignment wrapText="1"/>
    </xf>
    <xf numFmtId="0" fontId="0" fillId="2" borderId="4" xfId="0" applyFill="1" applyBorder="1"/>
    <xf numFmtId="0" fontId="0" fillId="2" borderId="5" xfId="0" applyFill="1" applyBorder="1"/>
    <xf numFmtId="0" fontId="0" fillId="4" borderId="5" xfId="0" applyFill="1" applyBorder="1"/>
    <xf numFmtId="0" fontId="0" fillId="5" borderId="3" xfId="0" applyFill="1" applyBorder="1"/>
    <xf numFmtId="0" fontId="0" fillId="5" borderId="5" xfId="0" applyFill="1" applyBorder="1"/>
    <xf numFmtId="0" fontId="0" fillId="2" borderId="3" xfId="0" applyFill="1" applyBorder="1" applyAlignment="1">
      <alignment wrapText="1"/>
    </xf>
    <xf numFmtId="0" fontId="0" fillId="2" borderId="6" xfId="0" applyFill="1" applyBorder="1" applyAlignment="1">
      <alignment wrapText="1"/>
    </xf>
    <xf numFmtId="0" fontId="0" fillId="5" borderId="16" xfId="0" applyFill="1" applyBorder="1"/>
    <xf numFmtId="0" fontId="0" fillId="5" borderId="17" xfId="0" applyFill="1" applyBorder="1"/>
    <xf numFmtId="0" fontId="0" fillId="5" borderId="35" xfId="0" applyFill="1" applyBorder="1"/>
    <xf numFmtId="0" fontId="10" fillId="5" borderId="42" xfId="0" applyFont="1" applyFill="1" applyBorder="1"/>
    <xf numFmtId="0" fontId="0" fillId="5" borderId="14" xfId="0" applyFill="1" applyBorder="1"/>
    <xf numFmtId="0" fontId="0" fillId="5" borderId="15" xfId="0" applyFill="1" applyBorder="1"/>
    <xf numFmtId="0" fontId="0" fillId="5" borderId="33" xfId="0" applyFill="1" applyBorder="1"/>
    <xf numFmtId="0" fontId="0" fillId="0" borderId="16" xfId="0" applyBorder="1"/>
    <xf numFmtId="0" fontId="0" fillId="0" borderId="35" xfId="0" applyBorder="1"/>
    <xf numFmtId="0" fontId="0" fillId="3" borderId="19" xfId="0" applyFill="1" applyBorder="1"/>
    <xf numFmtId="0" fontId="0" fillId="3" borderId="37" xfId="0" applyFill="1" applyBorder="1"/>
    <xf numFmtId="1" fontId="10" fillId="3" borderId="44" xfId="0" applyNumberFormat="1" applyFont="1" applyFill="1" applyBorder="1"/>
    <xf numFmtId="0" fontId="0" fillId="2" borderId="14" xfId="0" applyFill="1" applyBorder="1"/>
    <xf numFmtId="0" fontId="0" fillId="2" borderId="15" xfId="0" applyFill="1" applyBorder="1"/>
    <xf numFmtId="0" fontId="0" fillId="2" borderId="33" xfId="0" applyFill="1" applyBorder="1"/>
    <xf numFmtId="1" fontId="10" fillId="2" borderId="40" xfId="0" applyNumberFormat="1" applyFont="1" applyFill="1" applyBorder="1"/>
    <xf numFmtId="0" fontId="11" fillId="0" borderId="8" xfId="0" applyFont="1" applyBorder="1"/>
    <xf numFmtId="0" fontId="11" fillId="0" borderId="9" xfId="0" applyFont="1" applyBorder="1"/>
    <xf numFmtId="1" fontId="0" fillId="3" borderId="22" xfId="0" applyNumberFormat="1" applyFill="1" applyBorder="1"/>
    <xf numFmtId="1" fontId="0" fillId="3" borderId="18" xfId="0" applyNumberFormat="1" applyFill="1" applyBorder="1"/>
    <xf numFmtId="2" fontId="8" fillId="5" borderId="3" xfId="0" applyNumberFormat="1" applyFont="1" applyFill="1" applyBorder="1"/>
    <xf numFmtId="1" fontId="8" fillId="5" borderId="5" xfId="0" applyNumberFormat="1" applyFont="1" applyFill="1" applyBorder="1"/>
    <xf numFmtId="0" fontId="7" fillId="0" borderId="28" xfId="0" applyFont="1" applyBorder="1" applyAlignment="1">
      <alignment wrapText="1"/>
    </xf>
    <xf numFmtId="0" fontId="7" fillId="0" borderId="29" xfId="0" applyFont="1" applyBorder="1" applyAlignment="1">
      <alignment wrapText="1"/>
    </xf>
    <xf numFmtId="0" fontId="7" fillId="0" borderId="1" xfId="0" applyFont="1" applyBorder="1" applyAlignment="1">
      <alignment wrapText="1"/>
    </xf>
    <xf numFmtId="0" fontId="7" fillId="2" borderId="30" xfId="0" applyFont="1" applyFill="1" applyBorder="1" applyAlignment="1">
      <alignment wrapText="1"/>
    </xf>
    <xf numFmtId="0" fontId="7" fillId="2" borderId="31" xfId="0" applyFont="1" applyFill="1" applyBorder="1" applyAlignment="1">
      <alignment wrapText="1"/>
    </xf>
    <xf numFmtId="0" fontId="7" fillId="4" borderId="1" xfId="0" applyFont="1" applyFill="1" applyBorder="1" applyAlignment="1">
      <alignment wrapText="1"/>
    </xf>
    <xf numFmtId="0" fontId="7" fillId="5" borderId="24" xfId="0" applyFont="1" applyFill="1" applyBorder="1" applyAlignment="1">
      <alignment wrapText="1"/>
    </xf>
    <xf numFmtId="0" fontId="7" fillId="6" borderId="24" xfId="0" applyFont="1" applyFill="1" applyBorder="1" applyAlignment="1">
      <alignment wrapText="1"/>
    </xf>
    <xf numFmtId="1" fontId="10" fillId="7" borderId="48" xfId="0" applyNumberFormat="1" applyFont="1" applyFill="1" applyBorder="1"/>
    <xf numFmtId="0" fontId="9" fillId="7" borderId="30" xfId="0" applyFont="1" applyFill="1" applyBorder="1" applyAlignment="1">
      <alignment wrapText="1"/>
    </xf>
    <xf numFmtId="2" fontId="0" fillId="2" borderId="3" xfId="0" applyNumberFormat="1" applyFill="1" applyBorder="1" applyAlignment="1">
      <alignment wrapText="1"/>
    </xf>
    <xf numFmtId="2" fontId="0" fillId="2" borderId="6" xfId="0" applyNumberFormat="1" applyFill="1" applyBorder="1" applyAlignment="1">
      <alignment wrapText="1"/>
    </xf>
    <xf numFmtId="0" fontId="10" fillId="2" borderId="8" xfId="0" applyFont="1" applyFill="1" applyBorder="1" applyAlignment="1">
      <alignment wrapText="1"/>
    </xf>
    <xf numFmtId="16" fontId="2" fillId="0" borderId="0" xfId="0" applyNumberFormat="1" applyFont="1" applyFill="1" applyBorder="1"/>
    <xf numFmtId="0" fontId="2" fillId="0" borderId="0" xfId="0" applyFont="1" applyFill="1" applyBorder="1"/>
    <xf numFmtId="0" fontId="11" fillId="0" borderId="27" xfId="0" applyFont="1" applyBorder="1"/>
    <xf numFmtId="0" fontId="11" fillId="2" borderId="8" xfId="0" applyFont="1" applyFill="1" applyBorder="1" applyAlignment="1">
      <alignment wrapText="1"/>
    </xf>
    <xf numFmtId="1" fontId="11" fillId="2" borderId="9" xfId="0" applyNumberFormat="1" applyFont="1" applyFill="1" applyBorder="1"/>
    <xf numFmtId="0" fontId="11" fillId="2" borderId="9" xfId="0" applyFont="1" applyFill="1" applyBorder="1"/>
    <xf numFmtId="0" fontId="11" fillId="2" borderId="10" xfId="0" applyFont="1" applyFill="1" applyBorder="1"/>
    <xf numFmtId="0" fontId="11" fillId="4" borderId="8" xfId="0" applyFont="1" applyFill="1" applyBorder="1"/>
    <xf numFmtId="0" fontId="11" fillId="4" borderId="10" xfId="0" applyFont="1" applyFill="1" applyBorder="1"/>
    <xf numFmtId="0" fontId="11" fillId="5" borderId="8" xfId="0" applyFont="1" applyFill="1" applyBorder="1"/>
    <xf numFmtId="0" fontId="11" fillId="5" borderId="10" xfId="0" applyFont="1" applyFill="1" applyBorder="1"/>
    <xf numFmtId="0" fontId="11" fillId="6" borderId="8" xfId="0" applyFont="1" applyFill="1" applyBorder="1"/>
    <xf numFmtId="0" fontId="11" fillId="6" borderId="10" xfId="0" applyFont="1" applyFill="1" applyBorder="1"/>
    <xf numFmtId="0" fontId="11" fillId="0" borderId="10" xfId="0" applyFont="1" applyBorder="1"/>
    <xf numFmtId="1" fontId="8" fillId="7" borderId="46" xfId="0" applyNumberFormat="1" applyFont="1" applyFill="1" applyBorder="1"/>
    <xf numFmtId="1" fontId="8" fillId="7" borderId="47" xfId="0" applyNumberFormat="1" applyFont="1" applyFill="1" applyBorder="1"/>
    <xf numFmtId="0" fontId="11" fillId="2" borderId="26" xfId="0" applyFont="1" applyFill="1" applyBorder="1" applyAlignment="1">
      <alignment wrapText="1"/>
    </xf>
    <xf numFmtId="0" fontId="11" fillId="2" borderId="27" xfId="0" applyFont="1" applyFill="1" applyBorder="1"/>
    <xf numFmtId="0" fontId="11" fillId="5" borderId="26" xfId="0" applyFont="1" applyFill="1" applyBorder="1"/>
    <xf numFmtId="0" fontId="11" fillId="5" borderId="27" xfId="0" applyFont="1" applyFill="1" applyBorder="1"/>
    <xf numFmtId="0" fontId="11" fillId="0" borderId="26" xfId="0" applyFont="1" applyBorder="1"/>
    <xf numFmtId="1" fontId="11" fillId="7" borderId="23" xfId="0" applyNumberFormat="1" applyFont="1" applyFill="1" applyBorder="1"/>
    <xf numFmtId="1" fontId="11" fillId="3" borderId="25" xfId="0" applyNumberFormat="1" applyFont="1" applyFill="1" applyBorder="1"/>
    <xf numFmtId="1" fontId="9" fillId="2" borderId="43" xfId="0" applyNumberFormat="1" applyFont="1" applyFill="1" applyBorder="1"/>
    <xf numFmtId="1" fontId="9" fillId="5" borderId="40" xfId="0" applyNumberFormat="1" applyFont="1" applyFill="1" applyBorder="1"/>
    <xf numFmtId="1" fontId="9" fillId="4" borderId="41" xfId="0" applyNumberFormat="1" applyFont="1" applyFill="1" applyBorder="1"/>
    <xf numFmtId="1" fontId="0" fillId="3" borderId="19" xfId="0" applyNumberFormat="1" applyFill="1" applyBorder="1"/>
    <xf numFmtId="1" fontId="8" fillId="7" borderId="20" xfId="0" applyNumberFormat="1" applyFont="1" applyFill="1" applyBorder="1"/>
    <xf numFmtId="1" fontId="8" fillId="7" borderId="22" xfId="0" applyNumberFormat="1" applyFont="1" applyFill="1" applyBorder="1"/>
    <xf numFmtId="0" fontId="8" fillId="7" borderId="21" xfId="0" applyFont="1" applyFill="1" applyBorder="1"/>
    <xf numFmtId="0" fontId="8" fillId="7" borderId="38" xfId="0" applyFont="1" applyFill="1" applyBorder="1"/>
    <xf numFmtId="0" fontId="8" fillId="7" borderId="22" xfId="0" applyFont="1" applyFill="1" applyBorder="1"/>
    <xf numFmtId="1" fontId="9" fillId="7" borderId="45" xfId="0" applyNumberFormat="1" applyFont="1" applyFill="1" applyBorder="1"/>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FFCC"/>
      <color rgb="FFFFCCFF"/>
      <color rgb="FFCCFF99"/>
      <color rgb="FFCCECFF"/>
      <color rgb="FF99CC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Intäkter</a:t>
            </a:r>
            <a:r>
              <a:rPr lang="sv-SE" baseline="0"/>
              <a:t> 2015</a:t>
            </a: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'Produktion och intäkter'!$A$6:$A$12</c:f>
              <c:strCache>
                <c:ptCount val="7"/>
                <c:pt idx="0">
                  <c:v>juni</c:v>
                </c:pt>
                <c:pt idx="1">
                  <c:v>juli</c:v>
                </c:pt>
                <c:pt idx="2">
                  <c:v>aug</c:v>
                </c:pt>
                <c:pt idx="3">
                  <c:v>sept</c:v>
                </c:pt>
                <c:pt idx="4">
                  <c:v>okt</c:v>
                </c:pt>
                <c:pt idx="5">
                  <c:v>nov</c:v>
                </c:pt>
                <c:pt idx="6">
                  <c:v>dec</c:v>
                </c:pt>
              </c:strCache>
            </c:strRef>
          </c:cat>
          <c:val>
            <c:numRef>
              <c:f>'Produktion och intäkter'!$S$6:$S$12</c:f>
              <c:numCache>
                <c:formatCode>0</c:formatCode>
                <c:ptCount val="7"/>
                <c:pt idx="0">
                  <c:v>899.57625000000007</c:v>
                </c:pt>
                <c:pt idx="1">
                  <c:v>1014.623</c:v>
                </c:pt>
                <c:pt idx="2">
                  <c:v>1384.0208</c:v>
                </c:pt>
                <c:pt idx="3">
                  <c:v>1137.5554999999999</c:v>
                </c:pt>
                <c:pt idx="4">
                  <c:v>921.63550000000009</c:v>
                </c:pt>
                <c:pt idx="5">
                  <c:v>0</c:v>
                </c:pt>
                <c:pt idx="6">
                  <c:v>0</c:v>
                </c:pt>
              </c:numCache>
            </c:numRef>
          </c:val>
        </c:ser>
        <c:dLbls>
          <c:showLegendKey val="0"/>
          <c:showVal val="0"/>
          <c:showCatName val="0"/>
          <c:showSerName val="0"/>
          <c:showPercent val="0"/>
          <c:showBubbleSize val="0"/>
        </c:dLbls>
        <c:gapWidth val="150"/>
        <c:shape val="box"/>
        <c:axId val="245203360"/>
        <c:axId val="245203752"/>
        <c:axId val="0"/>
      </c:bar3DChart>
      <c:catAx>
        <c:axId val="245203360"/>
        <c:scaling>
          <c:orientation val="minMax"/>
        </c:scaling>
        <c:delete val="0"/>
        <c:axPos val="b"/>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45203752"/>
        <c:crosses val="autoZero"/>
        <c:auto val="1"/>
        <c:lblAlgn val="ctr"/>
        <c:lblOffset val="100"/>
        <c:noMultiLvlLbl val="0"/>
      </c:catAx>
      <c:valAx>
        <c:axId val="245203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kr</a:t>
                </a:r>
              </a:p>
            </c:rich>
          </c:tx>
          <c:layout>
            <c:manualLayout>
              <c:xMode val="edge"/>
              <c:yMode val="edge"/>
              <c:x val="9.3496371777057288E-2"/>
              <c:y val="0.10387169831195847"/>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45203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produktion 2015-2017</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cat>
            <c:strRef>
              <c:f>('Produktion och intäkter'!$A$13,'Produktion och intäkter'!$A$28,'Produktion och intäkter'!$A$43)</c:f>
              <c:strCache>
                <c:ptCount val="3"/>
                <c:pt idx="0">
                  <c:v>Totalt 2015</c:v>
                </c:pt>
                <c:pt idx="1">
                  <c:v>Totalt 2016</c:v>
                </c:pt>
                <c:pt idx="2">
                  <c:v>Totalt 2017</c:v>
                </c:pt>
              </c:strCache>
            </c:strRef>
          </c:cat>
          <c:val>
            <c:numRef>
              <c:f>('Produktion och intäkter'!$B$13,'Produktion och intäkter'!$B$28,'Produktion och intäkter'!$B$43)</c:f>
              <c:numCache>
                <c:formatCode>General</c:formatCode>
                <c:ptCount val="3"/>
                <c:pt idx="0" formatCode="0">
                  <c:v>7416</c:v>
                </c:pt>
                <c:pt idx="1">
                  <c:v>0</c:v>
                </c:pt>
                <c:pt idx="2">
                  <c:v>0</c:v>
                </c:pt>
              </c:numCache>
            </c:numRef>
          </c:val>
        </c:ser>
        <c:dLbls>
          <c:showLegendKey val="0"/>
          <c:showVal val="0"/>
          <c:showCatName val="0"/>
          <c:showSerName val="0"/>
          <c:showPercent val="0"/>
          <c:showBubbleSize val="0"/>
        </c:dLbls>
        <c:gapWidth val="150"/>
        <c:shape val="box"/>
        <c:axId val="245204536"/>
        <c:axId val="245204928"/>
        <c:axId val="0"/>
      </c:bar3DChart>
      <c:catAx>
        <c:axId val="245204536"/>
        <c:scaling>
          <c:orientation val="minMax"/>
        </c:scaling>
        <c:delete val="0"/>
        <c:axPos val="b"/>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45204928"/>
        <c:crosses val="autoZero"/>
        <c:auto val="1"/>
        <c:lblAlgn val="ctr"/>
        <c:lblOffset val="100"/>
        <c:noMultiLvlLbl val="0"/>
      </c:catAx>
      <c:valAx>
        <c:axId val="245204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kWh</a:t>
                </a:r>
              </a:p>
            </c:rich>
          </c:tx>
          <c:layout>
            <c:manualLayout>
              <c:xMode val="edge"/>
              <c:yMode val="edge"/>
              <c:x val="0.12379019028871391"/>
              <c:y val="0.15383762029746281"/>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45204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Solelproduktion 2015</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'Produktion och intäkter'!$A$6:$A$12</c:f>
              <c:strCache>
                <c:ptCount val="7"/>
                <c:pt idx="0">
                  <c:v>juni</c:v>
                </c:pt>
                <c:pt idx="1">
                  <c:v>juli</c:v>
                </c:pt>
                <c:pt idx="2">
                  <c:v>aug</c:v>
                </c:pt>
                <c:pt idx="3">
                  <c:v>sept</c:v>
                </c:pt>
                <c:pt idx="4">
                  <c:v>okt</c:v>
                </c:pt>
                <c:pt idx="5">
                  <c:v>nov</c:v>
                </c:pt>
                <c:pt idx="6">
                  <c:v>dec</c:v>
                </c:pt>
              </c:strCache>
            </c:strRef>
          </c:cat>
          <c:val>
            <c:numRef>
              <c:f>'Produktion och intäkter'!$B$6:$B$12</c:f>
              <c:numCache>
                <c:formatCode>0</c:formatCode>
                <c:ptCount val="7"/>
                <c:pt idx="0">
                  <c:v>1775</c:v>
                </c:pt>
                <c:pt idx="1">
                  <c:v>1667</c:v>
                </c:pt>
                <c:pt idx="2">
                  <c:v>2027</c:v>
                </c:pt>
                <c:pt idx="3">
                  <c:v>1153</c:v>
                </c:pt>
                <c:pt idx="4">
                  <c:v>794</c:v>
                </c:pt>
              </c:numCache>
            </c:numRef>
          </c:val>
        </c:ser>
        <c:dLbls>
          <c:showLegendKey val="0"/>
          <c:showVal val="1"/>
          <c:showCatName val="0"/>
          <c:showSerName val="0"/>
          <c:showPercent val="0"/>
          <c:showBubbleSize val="0"/>
        </c:dLbls>
        <c:gapWidth val="150"/>
        <c:shape val="box"/>
        <c:axId val="499739840"/>
        <c:axId val="245209896"/>
        <c:axId val="0"/>
      </c:bar3DChart>
      <c:catAx>
        <c:axId val="4997398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45209896"/>
        <c:crosses val="autoZero"/>
        <c:auto val="1"/>
        <c:lblAlgn val="ctr"/>
        <c:lblOffset val="100"/>
        <c:noMultiLvlLbl val="0"/>
      </c:catAx>
      <c:valAx>
        <c:axId val="245209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1"/>
              <a:lstStyle/>
              <a:p>
                <a:pPr>
                  <a:defRPr sz="1000" b="0" i="0" u="none" strike="noStrike" kern="1200" baseline="0">
                    <a:solidFill>
                      <a:schemeClr val="tx1">
                        <a:lumMod val="65000"/>
                        <a:lumOff val="35000"/>
                      </a:schemeClr>
                    </a:solidFill>
                    <a:latin typeface="+mn-lt"/>
                    <a:ea typeface="+mn-ea"/>
                    <a:cs typeface="+mn-cs"/>
                  </a:defRPr>
                </a:pPr>
                <a:r>
                  <a:rPr lang="en-US"/>
                  <a:t>kWh</a:t>
                </a:r>
              </a:p>
            </c:rich>
          </c:tx>
          <c:layout>
            <c:manualLayout>
              <c:xMode val="edge"/>
              <c:yMode val="edge"/>
              <c:x val="0.10353223425196849"/>
              <c:y val="9.054466230936821E-2"/>
            </c:manualLayout>
          </c:layout>
          <c:overlay val="0"/>
          <c:spPr>
            <a:noFill/>
            <a:ln>
              <a:noFill/>
            </a:ln>
            <a:effectLst/>
          </c:spPr>
          <c:txPr>
            <a:bodyPr rot="0" spcFirstLastPara="1" vertOverflow="ellipsis" wrap="square" anchor="t"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9739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Total intäkt 2015-2017</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cat>
            <c:strRef>
              <c:f>('Produktion och intäkter'!$A$13,'Produktion och intäkter'!$A$28,'Produktion och intäkter'!$A$43)</c:f>
              <c:strCache>
                <c:ptCount val="3"/>
                <c:pt idx="0">
                  <c:v>Totalt 2015</c:v>
                </c:pt>
                <c:pt idx="1">
                  <c:v>Totalt 2016</c:v>
                </c:pt>
                <c:pt idx="2">
                  <c:v>Totalt 2017</c:v>
                </c:pt>
              </c:strCache>
            </c:strRef>
          </c:cat>
          <c:val>
            <c:numRef>
              <c:f>('Produktion och intäkter'!$S$13,'Produktion och intäkter'!$S$28,'Produktion och intäkter'!$S$43)</c:f>
              <c:numCache>
                <c:formatCode>0</c:formatCode>
                <c:ptCount val="3"/>
                <c:pt idx="0">
                  <c:v>5357.4110500000006</c:v>
                </c:pt>
                <c:pt idx="1">
                  <c:v>150</c:v>
                </c:pt>
                <c:pt idx="2">
                  <c:v>0</c:v>
                </c:pt>
              </c:numCache>
            </c:numRef>
          </c:val>
        </c:ser>
        <c:dLbls>
          <c:showLegendKey val="0"/>
          <c:showVal val="0"/>
          <c:showCatName val="0"/>
          <c:showSerName val="0"/>
          <c:showPercent val="0"/>
          <c:showBubbleSize val="0"/>
        </c:dLbls>
        <c:gapWidth val="150"/>
        <c:shape val="box"/>
        <c:axId val="245210680"/>
        <c:axId val="245211072"/>
        <c:axId val="0"/>
      </c:bar3DChart>
      <c:catAx>
        <c:axId val="2452106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45211072"/>
        <c:crosses val="autoZero"/>
        <c:auto val="1"/>
        <c:lblAlgn val="ctr"/>
        <c:lblOffset val="100"/>
        <c:noMultiLvlLbl val="0"/>
      </c:catAx>
      <c:valAx>
        <c:axId val="245211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kr</a:t>
                </a:r>
              </a:p>
            </c:rich>
          </c:tx>
          <c:layout>
            <c:manualLayout>
              <c:xMode val="edge"/>
              <c:yMode val="edge"/>
              <c:x val="0.10271543542437313"/>
              <c:y val="0.14920215240653448"/>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45210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180975</xdr:rowOff>
    </xdr:from>
    <xdr:to>
      <xdr:col>16</xdr:col>
      <xdr:colOff>333375</xdr:colOff>
      <xdr:row>35</xdr:row>
      <xdr:rowOff>76200</xdr:rowOff>
    </xdr:to>
    <xdr:sp macro="" textlink="">
      <xdr:nvSpPr>
        <xdr:cNvPr id="2" name="textruta 1"/>
        <xdr:cNvSpPr txBox="1"/>
      </xdr:nvSpPr>
      <xdr:spPr>
        <a:xfrm>
          <a:off x="600075" y="371475"/>
          <a:ext cx="9486900" cy="6372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400" b="1"/>
            <a:t>Instruktion för att</a:t>
          </a:r>
          <a:r>
            <a:rPr lang="sv-SE" sz="1400" b="1" baseline="0"/>
            <a:t> fylla i mall för produktion och intäksuppföljning från solel</a:t>
          </a:r>
        </a:p>
        <a:p>
          <a:r>
            <a:rPr lang="sv-SE" sz="1100" b="0"/>
            <a:t>För att du ska kunna</a:t>
          </a:r>
          <a:r>
            <a:rPr lang="sv-SE" sz="1100" b="0" baseline="0"/>
            <a:t> följa produktionen från din solelsanläggning och få en bild av de intäkter det medför har denna mall skapats. Vid en första anblick kan den uppfattas som omfattande. Har du inte dator, excel eller vill ha hjälp så kan du alltid vända dig till kommunens energi-och klimatrådgivning (energiradgivning@orebro.se) för att få stöd.</a:t>
          </a:r>
        </a:p>
        <a:p>
          <a:endParaRPr lang="sv-SE" sz="1100" b="0" baseline="0"/>
        </a:p>
        <a:p>
          <a:r>
            <a:rPr lang="sv-SE" sz="1100" b="0"/>
            <a:t>Mallen ser omfattande ut beroende på att du får många delintäkter för din solelproduktionen och dessa intäkter kommer</a:t>
          </a:r>
          <a:r>
            <a:rPr lang="sv-SE" sz="1100" b="0" baseline="0"/>
            <a:t> från flera aktörer. Du får även en intäkter i form av minskad kostnad genom att du köper mindre el. Nedan listas de delintäkter du får som </a:t>
          </a:r>
          <a:r>
            <a:rPr lang="sv-SE" sz="1100" b="1" baseline="0"/>
            <a:t>privatperson</a:t>
          </a:r>
          <a:r>
            <a:rPr lang="sv-SE" sz="1100" b="0" baseline="0"/>
            <a:t> och från vilken aktör för att ge dig en överblick.</a:t>
          </a:r>
        </a:p>
        <a:p>
          <a:endParaRPr lang="sv-SE" sz="1100" b="0" baseline="0"/>
        </a:p>
        <a:p>
          <a:endParaRPr lang="sv-SE" sz="1100" b="1" baseline="0"/>
        </a:p>
        <a:p>
          <a:r>
            <a:rPr lang="sv-SE" sz="1100" b="1" baseline="0"/>
            <a:t>delintäkt		aktör		var hittar du uppgiften	Kommentar</a:t>
          </a:r>
        </a:p>
        <a:p>
          <a:r>
            <a:rPr lang="sv-SE" sz="1100" b="0" baseline="0"/>
            <a:t>Egen solelkonsumtion	elhandelsbolag		faktura		intäkt genom minska kostnad</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dk1"/>
              </a:solidFill>
              <a:effectLst/>
              <a:latin typeface="+mn-lt"/>
              <a:ea typeface="+mn-ea"/>
              <a:cs typeface="+mn-cs"/>
            </a:rPr>
            <a:t>minskad nätvöerföring	nätägare		faktura		intäkt genom minska kostnad</a:t>
          </a:r>
          <a:endParaRPr lang="sv-SE">
            <a:effectLst/>
          </a:endParaRPr>
        </a:p>
        <a:p>
          <a:r>
            <a:rPr lang="sv-SE" sz="1100" b="0" baseline="0">
              <a:solidFill>
                <a:schemeClr val="dk1"/>
              </a:solidFill>
              <a:effectLst/>
              <a:latin typeface="+mn-lt"/>
              <a:ea typeface="+mn-ea"/>
              <a:cs typeface="+mn-cs"/>
            </a:rPr>
            <a:t>nätnytta</a:t>
          </a:r>
          <a:r>
            <a:rPr lang="sv-SE" sz="1100" b="0" baseline="0"/>
            <a:t>		</a:t>
          </a:r>
          <a:r>
            <a:rPr lang="sv-SE" sz="1100" b="0" baseline="0">
              <a:solidFill>
                <a:schemeClr val="dk1"/>
              </a:solidFill>
              <a:effectLst/>
              <a:latin typeface="+mn-lt"/>
              <a:ea typeface="+mn-ea"/>
              <a:cs typeface="+mn-cs"/>
            </a:rPr>
            <a:t>nätägare		utbetalningsunderlag	</a:t>
          </a:r>
          <a:endParaRPr lang="sv-SE" sz="1100" b="0" baseline="0"/>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dk1"/>
              </a:solidFill>
              <a:effectLst/>
              <a:latin typeface="+mn-lt"/>
              <a:ea typeface="+mn-ea"/>
              <a:cs typeface="+mn-cs"/>
            </a:rPr>
            <a:t>elcertifikat		elhandelsbolag		utbetalningsunderlag	ges de första 15 åren</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dk1"/>
              </a:solidFill>
              <a:effectLst/>
              <a:latin typeface="+mn-lt"/>
              <a:ea typeface="+mn-ea"/>
              <a:cs typeface="+mn-cs"/>
            </a:rPr>
            <a:t>såld el		elhandelsbolag		utbetalningsunderlag</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dk1"/>
              </a:solidFill>
              <a:effectLst/>
              <a:latin typeface="+mn-lt"/>
              <a:ea typeface="+mn-ea"/>
              <a:cs typeface="+mn-cs"/>
            </a:rPr>
            <a:t>skattereduktion		Skatteverket				Fås på nästkommande års deklartion</a:t>
          </a:r>
          <a:endParaRPr lang="sv-SE">
            <a:effectLst/>
          </a:endParaRPr>
        </a:p>
        <a:p>
          <a:endParaRPr lang="sv-SE" sz="1100" b="0" baseline="0"/>
        </a:p>
        <a:p>
          <a:endParaRPr lang="sv-SE" sz="1100" b="1" baseline="0"/>
        </a:p>
        <a:p>
          <a:r>
            <a:rPr lang="sv-SE" sz="1100" b="1" baseline="0"/>
            <a:t>Så här fyller du i mallen</a:t>
          </a:r>
        </a:p>
        <a:p>
          <a:r>
            <a:rPr lang="sv-SE" sz="1100" b="0" baseline="0"/>
            <a:t>Börja med att ta fram din solelproduktion för aktuell period. Det kan du få fram på din växelriktare och/eller tillhörande program,app eller webbsida som är kopplat till den. Ta sedan fram fakturor och utbetalningar för aktuell period från elhandelsföretag som du köper el av, elhandelsföretag som köper den el du producerar samt faktura från nätägaren. </a:t>
          </a:r>
        </a:p>
        <a:p>
          <a:endParaRPr lang="sv-SE" sz="1100" b="0" baseline="0"/>
        </a:p>
        <a:p>
          <a:r>
            <a:rPr lang="sv-SE" sz="1100" b="0" baseline="0"/>
            <a:t>Du har nu det underlag som behövs för att fylla i mallen. Första delen av mallen för 2015 är ifylld bara som ett exempel för att visa hur det kan se ut när du fyllt i underlaget. </a:t>
          </a:r>
        </a:p>
        <a:p>
          <a:endParaRPr lang="sv-SE" sz="1100" b="0" baseline="0"/>
        </a:p>
        <a:p>
          <a:r>
            <a:rPr lang="sv-SE" sz="1100" b="0" baseline="0"/>
            <a:t>Du fyller i uppgifter i de kolumner som har en </a:t>
          </a:r>
          <a:r>
            <a:rPr lang="sv-SE" sz="1100" b="0" baseline="0">
              <a:solidFill>
                <a:srgbClr val="FF0000"/>
              </a:solidFill>
            </a:rPr>
            <a:t>röd rubriktext (rad 4 och 5) </a:t>
          </a:r>
          <a:r>
            <a:rPr lang="sv-SE" sz="1100" b="0" baseline="0">
              <a:solidFill>
                <a:schemeClr val="dk1"/>
              </a:solidFill>
              <a:effectLst/>
              <a:latin typeface="+mn-lt"/>
              <a:ea typeface="+mn-ea"/>
              <a:cs typeface="+mn-cs"/>
            </a:rPr>
            <a:t>för aktuell period. Resterande underlag kommer då fram genom mallen. </a:t>
          </a:r>
          <a:endParaRPr lang="sv-SE" sz="1100" b="0" baseline="0"/>
        </a:p>
        <a:p>
          <a:r>
            <a:rPr lang="sv-SE" sz="1100" b="0" baseline="0"/>
            <a:t>Därigenom får du fram produktion, momsersättning som ska återbetals till skatteverket och total intäkter. Underlaget sammanställs mer överskådligt i diagram under fliken "Resultat i diagram"</a:t>
          </a:r>
        </a:p>
        <a:p>
          <a:endParaRPr lang="sv-SE" sz="1100" b="0" baseline="0"/>
        </a:p>
        <a:p>
          <a:r>
            <a:rPr lang="sv-SE" sz="1100" b="1" baseline="0"/>
            <a:t>Övrigt</a:t>
          </a:r>
        </a:p>
        <a:p>
          <a:r>
            <a:rPr lang="sv-SE" sz="1100" b="0" baseline="0"/>
            <a:t>Skattereduktionen som man får baserar sig på årsbasis och kommer först räknas ut och redovisas då året är slut. </a:t>
          </a:r>
        </a:p>
        <a:p>
          <a:r>
            <a:rPr lang="sv-SE" sz="1100" b="0" baseline="0"/>
            <a:t> - Om du producerar mer el än vad du köper på ett år så blir intäkten baserad på din konsumtion. </a:t>
          </a:r>
        </a:p>
        <a:p>
          <a:r>
            <a:rPr lang="sv-SE" sz="1100" b="0" baseline="0"/>
            <a:t> - Om du producerar mindre el än vad du köper så blir intäkten baserad på din produktion.  </a:t>
          </a:r>
        </a:p>
        <a:p>
          <a:endParaRPr lang="sv-SE" sz="1100" b="0" baseline="0"/>
        </a:p>
        <a:p>
          <a:r>
            <a:rPr lang="sv-SE" sz="1100" b="0" baseline="0"/>
            <a:t>Observera att ersättningar kan komma att ändras så säkekrställ att de överensstämmer med angivna ersättningar på ditt utbetalningsunderlag</a:t>
          </a:r>
        </a:p>
        <a:p>
          <a:endParaRPr lang="sv-SE"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16</xdr:row>
      <xdr:rowOff>190499</xdr:rowOff>
    </xdr:from>
    <xdr:to>
      <xdr:col>8</xdr:col>
      <xdr:colOff>590550</xdr:colOff>
      <xdr:row>31</xdr:row>
      <xdr:rowOff>180974</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18</xdr:col>
      <xdr:colOff>0</xdr:colOff>
      <xdr:row>16</xdr:row>
      <xdr:rowOff>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xdr:row>
      <xdr:rowOff>0</xdr:rowOff>
    </xdr:from>
    <xdr:to>
      <xdr:col>9</xdr:col>
      <xdr:colOff>0</xdr:colOff>
      <xdr:row>16</xdr:row>
      <xdr:rowOff>57150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609599</xdr:colOff>
      <xdr:row>16</xdr:row>
      <xdr:rowOff>190499</xdr:rowOff>
    </xdr:from>
    <xdr:to>
      <xdr:col>18</xdr:col>
      <xdr:colOff>9524</xdr:colOff>
      <xdr:row>31</xdr:row>
      <xdr:rowOff>180974</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28" sqref="Q28"/>
    </sheetView>
  </sheetViews>
  <sheetFormatPr defaultRowHeight="15" x14ac:dyDescent="0.25"/>
  <cols>
    <col min="1" max="16384" width="9.140625" style="53"/>
  </cols>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0"/>
  <sheetViews>
    <sheetView zoomScale="90" zoomScaleNormal="90" workbookViewId="0">
      <pane xSplit="1" ySplit="5" topLeftCell="D24" activePane="bottomRight" state="frozen"/>
      <selection pane="topRight" activeCell="B1" sqref="B1"/>
      <selection pane="bottomLeft" activeCell="A6" sqref="A6"/>
      <selection pane="bottomRight" activeCell="M2" sqref="M2"/>
    </sheetView>
  </sheetViews>
  <sheetFormatPr defaultRowHeight="15" x14ac:dyDescent="0.25"/>
  <cols>
    <col min="1" max="1" width="11.42578125" customWidth="1"/>
    <col min="2" max="2" width="11" customWidth="1"/>
    <col min="3" max="3" width="8.28515625" customWidth="1"/>
    <col min="4" max="4" width="11.85546875" customWidth="1"/>
    <col min="5" max="5" width="10.42578125" customWidth="1"/>
    <col min="6" max="6" width="12.28515625" style="4" customWidth="1"/>
    <col min="7" max="7" width="11.42578125" customWidth="1"/>
    <col min="8" max="9" width="13" customWidth="1"/>
    <col min="10" max="10" width="9.140625" customWidth="1"/>
    <col min="11" max="11" width="10" customWidth="1"/>
    <col min="12" max="12" width="9.85546875" customWidth="1"/>
    <col min="13" max="13" width="10" customWidth="1"/>
    <col min="14" max="15" width="10.7109375" customWidth="1"/>
    <col min="16" max="16" width="9.5703125" customWidth="1"/>
    <col min="17" max="17" width="9.85546875" customWidth="1"/>
    <col min="18" max="18" width="11.140625" customWidth="1"/>
    <col min="19" max="19" width="7.28515625" customWidth="1"/>
  </cols>
  <sheetData>
    <row r="1" spans="1:19" ht="26.25" x14ac:dyDescent="0.4">
      <c r="A1" s="1" t="s">
        <v>0</v>
      </c>
    </row>
    <row r="2" spans="1:19" ht="15.75" thickBot="1" x14ac:dyDescent="0.3"/>
    <row r="3" spans="1:19" ht="19.5" thickBot="1" x14ac:dyDescent="0.35">
      <c r="B3" s="175" t="s">
        <v>18</v>
      </c>
      <c r="C3" s="176"/>
      <c r="D3" s="176"/>
      <c r="E3" s="177"/>
      <c r="F3" s="172" t="s">
        <v>3</v>
      </c>
      <c r="G3" s="173"/>
      <c r="H3" s="173"/>
      <c r="I3" s="173"/>
      <c r="J3" s="173"/>
      <c r="K3" s="173"/>
      <c r="L3" s="173"/>
      <c r="M3" s="173"/>
      <c r="N3" s="173"/>
      <c r="O3" s="173"/>
      <c r="P3" s="173"/>
      <c r="Q3" s="173"/>
      <c r="R3" s="173"/>
      <c r="S3" s="174"/>
    </row>
    <row r="4" spans="1:19" ht="121.5" thickBot="1" x14ac:dyDescent="0.35">
      <c r="B4" s="126" t="s">
        <v>25</v>
      </c>
      <c r="C4" s="126" t="s">
        <v>26</v>
      </c>
      <c r="D4" s="45"/>
      <c r="E4" s="126" t="s">
        <v>24</v>
      </c>
      <c r="F4" s="126" t="s">
        <v>27</v>
      </c>
      <c r="G4" s="45"/>
      <c r="H4" s="126" t="s">
        <v>26</v>
      </c>
      <c r="I4" s="45"/>
      <c r="J4" s="45"/>
      <c r="K4" s="126" t="s">
        <v>26</v>
      </c>
      <c r="L4" s="126" t="s">
        <v>24</v>
      </c>
      <c r="M4" s="45"/>
      <c r="N4" s="126" t="s">
        <v>28</v>
      </c>
      <c r="O4" s="45"/>
      <c r="P4" s="45"/>
      <c r="Q4" s="45"/>
      <c r="R4" s="45" t="s">
        <v>29</v>
      </c>
      <c r="S4" s="51"/>
    </row>
    <row r="5" spans="1:19" ht="60.75" thickBot="1" x14ac:dyDescent="0.3">
      <c r="A5" s="2" t="s">
        <v>1</v>
      </c>
      <c r="B5" s="126" t="s">
        <v>15</v>
      </c>
      <c r="C5" s="127" t="s">
        <v>16</v>
      </c>
      <c r="D5" s="15" t="s">
        <v>17</v>
      </c>
      <c r="E5" s="128" t="s">
        <v>19</v>
      </c>
      <c r="F5" s="129" t="s">
        <v>20</v>
      </c>
      <c r="G5" s="46" t="s">
        <v>21</v>
      </c>
      <c r="H5" s="130" t="s">
        <v>5</v>
      </c>
      <c r="I5" s="47" t="s">
        <v>6</v>
      </c>
      <c r="J5" s="48" t="s">
        <v>7</v>
      </c>
      <c r="K5" s="131" t="s">
        <v>22</v>
      </c>
      <c r="L5" s="132" t="s">
        <v>8</v>
      </c>
      <c r="M5" s="20" t="s">
        <v>23</v>
      </c>
      <c r="N5" s="133" t="s">
        <v>9</v>
      </c>
      <c r="O5" s="23" t="s">
        <v>10</v>
      </c>
      <c r="P5" s="28" t="s">
        <v>12</v>
      </c>
      <c r="Q5" s="15" t="s">
        <v>11</v>
      </c>
      <c r="R5" s="135" t="s">
        <v>14</v>
      </c>
      <c r="S5" s="16" t="s">
        <v>4</v>
      </c>
    </row>
    <row r="6" spans="1:19" x14ac:dyDescent="0.25">
      <c r="A6" s="3" t="s">
        <v>31</v>
      </c>
      <c r="B6" s="30">
        <v>1775</v>
      </c>
      <c r="C6" s="12">
        <v>102</v>
      </c>
      <c r="D6" s="32">
        <f t="shared" ref="D6:D12" si="0">B6-E6</f>
        <v>235</v>
      </c>
      <c r="E6" s="12">
        <v>1540</v>
      </c>
      <c r="F6" s="136">
        <f>SUM(1.25*(22.66+29.4)/100)</f>
        <v>0.65075000000000005</v>
      </c>
      <c r="G6" s="37">
        <f t="shared" ref="G6:G12" si="1">F6*D6</f>
        <v>152.92625000000001</v>
      </c>
      <c r="H6" s="35">
        <v>0.52200000000000002</v>
      </c>
      <c r="I6" s="39">
        <f>H6*D6</f>
        <v>122.67</v>
      </c>
      <c r="J6" s="17">
        <v>5.1999999999999998E-2</v>
      </c>
      <c r="K6" s="41">
        <f>E6*J6</f>
        <v>80.08</v>
      </c>
      <c r="L6" s="124">
        <v>0.37240000000000001</v>
      </c>
      <c r="M6" s="125">
        <v>482.7</v>
      </c>
      <c r="N6" s="24"/>
      <c r="O6" s="25"/>
      <c r="P6" s="8">
        <v>0.6</v>
      </c>
      <c r="Q6" s="9">
        <f>P6*C6</f>
        <v>61.199999999999996</v>
      </c>
      <c r="R6" s="153">
        <f t="shared" ref="R6:R12" si="2">SUM(0.25*K6+0.25*M6)</f>
        <v>140.69499999999999</v>
      </c>
      <c r="S6" s="122">
        <f>G6+I6+K6+M6+O6+Q6</f>
        <v>899.57625000000007</v>
      </c>
    </row>
    <row r="7" spans="1:19" x14ac:dyDescent="0.25">
      <c r="A7" s="3" t="s">
        <v>32</v>
      </c>
      <c r="B7" s="31">
        <v>1667</v>
      </c>
      <c r="C7" s="13">
        <v>112</v>
      </c>
      <c r="D7" s="33">
        <f t="shared" si="0"/>
        <v>212</v>
      </c>
      <c r="E7" s="13">
        <v>1455</v>
      </c>
      <c r="F7" s="137">
        <f>SUM(1.25*(14.68+29.4)/100)</f>
        <v>0.55099999999999993</v>
      </c>
      <c r="G7" s="38">
        <f t="shared" si="1"/>
        <v>116.81199999999998</v>
      </c>
      <c r="H7" s="36">
        <v>0.52200000000000002</v>
      </c>
      <c r="I7" s="40">
        <f>H7*D7</f>
        <v>110.664</v>
      </c>
      <c r="J7" s="18">
        <v>5.1999999999999998E-2</v>
      </c>
      <c r="K7" s="42">
        <f t="shared" ref="K7:K12" si="3">J7*E7</f>
        <v>75.66</v>
      </c>
      <c r="L7" s="34">
        <v>0.35139999999999999</v>
      </c>
      <c r="M7" s="44">
        <f>L7*E7</f>
        <v>511.28699999999998</v>
      </c>
      <c r="N7" s="49">
        <v>0.13300000000000001</v>
      </c>
      <c r="O7" s="27">
        <f>N7*1000</f>
        <v>133</v>
      </c>
      <c r="P7" s="10">
        <v>0.6</v>
      </c>
      <c r="Q7" s="11">
        <f>P7*C7</f>
        <v>67.2</v>
      </c>
      <c r="R7" s="154">
        <f t="shared" si="2"/>
        <v>146.73675</v>
      </c>
      <c r="S7" s="122">
        <f t="shared" ref="S7:S8" si="4">G7+I7+K7+M7+O7+Q7</f>
        <v>1014.623</v>
      </c>
    </row>
    <row r="8" spans="1:19" x14ac:dyDescent="0.25">
      <c r="A8" s="3" t="s">
        <v>33</v>
      </c>
      <c r="B8" s="31">
        <v>2027</v>
      </c>
      <c r="C8" s="13">
        <v>124</v>
      </c>
      <c r="D8" s="33">
        <f t="shared" si="0"/>
        <v>246</v>
      </c>
      <c r="E8" s="13">
        <v>1781</v>
      </c>
      <c r="F8" s="137">
        <f>SUM(1.25*(20.58+29.4)/100)</f>
        <v>0.62474999999999992</v>
      </c>
      <c r="G8" s="38">
        <f t="shared" si="1"/>
        <v>153.68849999999998</v>
      </c>
      <c r="H8" s="36">
        <v>0.51</v>
      </c>
      <c r="I8" s="40">
        <f>H8*D8</f>
        <v>125.46000000000001</v>
      </c>
      <c r="J8" s="18">
        <v>5.1999999999999998E-2</v>
      </c>
      <c r="K8" s="42">
        <f t="shared" si="3"/>
        <v>92.611999999999995</v>
      </c>
      <c r="L8" s="34">
        <v>0.44629999999999997</v>
      </c>
      <c r="M8" s="43">
        <f>L8*E8</f>
        <v>794.86029999999994</v>
      </c>
      <c r="N8" s="49">
        <v>0.14299999999999999</v>
      </c>
      <c r="O8" s="27">
        <f>N8*1000</f>
        <v>143</v>
      </c>
      <c r="P8" s="10">
        <v>0.6</v>
      </c>
      <c r="Q8" s="11">
        <f>P8*C8</f>
        <v>74.399999999999991</v>
      </c>
      <c r="R8" s="154">
        <f t="shared" si="2"/>
        <v>221.86807499999998</v>
      </c>
      <c r="S8" s="122">
        <f t="shared" si="4"/>
        <v>1384.0208</v>
      </c>
    </row>
    <row r="9" spans="1:19" x14ac:dyDescent="0.25">
      <c r="A9" s="3" t="s">
        <v>34</v>
      </c>
      <c r="B9" s="31">
        <v>1153</v>
      </c>
      <c r="C9" s="13">
        <v>176</v>
      </c>
      <c r="D9" s="13">
        <f t="shared" si="0"/>
        <v>172</v>
      </c>
      <c r="E9" s="13">
        <v>981</v>
      </c>
      <c r="F9" s="137">
        <f>SUM(1.25*(22.66+29.4)/100)</f>
        <v>0.65075000000000005</v>
      </c>
      <c r="G9" s="38">
        <f t="shared" si="1"/>
        <v>111.929</v>
      </c>
      <c r="H9" s="50">
        <v>0.51</v>
      </c>
      <c r="I9" s="40">
        <f t="shared" ref="I9:I10" si="5">H9*D9</f>
        <v>87.72</v>
      </c>
      <c r="J9" s="18">
        <v>5.1999999999999998E-2</v>
      </c>
      <c r="K9" s="42">
        <f t="shared" si="3"/>
        <v>51.012</v>
      </c>
      <c r="L9" s="34">
        <v>0.48449999999999999</v>
      </c>
      <c r="M9" s="43">
        <f t="shared" ref="M9:M10" si="6">L9*E9</f>
        <v>475.29449999999997</v>
      </c>
      <c r="N9" s="49">
        <v>0.153</v>
      </c>
      <c r="O9" s="27">
        <f>N9*1000*2</f>
        <v>306</v>
      </c>
      <c r="P9" s="10">
        <v>0.6</v>
      </c>
      <c r="Q9" s="11">
        <f t="shared" ref="Q9" si="7">P9*C9</f>
        <v>105.6</v>
      </c>
      <c r="R9" s="154">
        <f t="shared" si="2"/>
        <v>131.57662499999998</v>
      </c>
      <c r="S9" s="122">
        <f t="shared" ref="S9:S10" si="8">G9+I9+K9+M9+O9+Q9</f>
        <v>1137.5554999999999</v>
      </c>
    </row>
    <row r="10" spans="1:19" x14ac:dyDescent="0.25">
      <c r="A10" s="3" t="s">
        <v>35</v>
      </c>
      <c r="B10" s="31">
        <v>794</v>
      </c>
      <c r="C10" s="13">
        <v>235</v>
      </c>
      <c r="D10" s="13">
        <f t="shared" si="0"/>
        <v>794</v>
      </c>
      <c r="E10" s="13"/>
      <c r="F10" s="137">
        <f>SUM(1.25*(22.66+29.4)/100)</f>
        <v>0.65075000000000005</v>
      </c>
      <c r="G10" s="38">
        <f t="shared" si="1"/>
        <v>516.69550000000004</v>
      </c>
      <c r="H10" s="36">
        <v>0.51</v>
      </c>
      <c r="I10" s="40">
        <f t="shared" si="5"/>
        <v>404.94</v>
      </c>
      <c r="J10" s="18">
        <v>5.1999999999999998E-2</v>
      </c>
      <c r="K10" s="42">
        <f t="shared" si="3"/>
        <v>0</v>
      </c>
      <c r="L10" s="34"/>
      <c r="M10" s="43">
        <f t="shared" si="6"/>
        <v>0</v>
      </c>
      <c r="N10" s="26"/>
      <c r="O10" s="27"/>
      <c r="P10" s="10">
        <v>0.6</v>
      </c>
      <c r="Q10" s="11"/>
      <c r="R10" s="154">
        <f t="shared" si="2"/>
        <v>0</v>
      </c>
      <c r="S10" s="122">
        <f t="shared" si="8"/>
        <v>921.63550000000009</v>
      </c>
    </row>
    <row r="11" spans="1:19" x14ac:dyDescent="0.25">
      <c r="A11" s="3" t="s">
        <v>36</v>
      </c>
      <c r="B11" s="31"/>
      <c r="C11" s="13"/>
      <c r="D11" s="13">
        <f t="shared" si="0"/>
        <v>0</v>
      </c>
      <c r="E11" s="13"/>
      <c r="F11" s="137">
        <f>SUM(1.25*(22.66+29.4)/100)</f>
        <v>0.65075000000000005</v>
      </c>
      <c r="G11" s="38">
        <f t="shared" si="1"/>
        <v>0</v>
      </c>
      <c r="H11" s="36"/>
      <c r="I11" s="40">
        <f t="shared" ref="I11:I12" si="9">H11*D11</f>
        <v>0</v>
      </c>
      <c r="J11" s="18">
        <v>5.1999999999999998E-2</v>
      </c>
      <c r="K11" s="42">
        <f t="shared" si="3"/>
        <v>0</v>
      </c>
      <c r="L11" s="34"/>
      <c r="M11" s="43">
        <f t="shared" ref="M11:M12" si="10">L11*E11</f>
        <v>0</v>
      </c>
      <c r="N11" s="26"/>
      <c r="O11" s="27"/>
      <c r="P11" s="10">
        <v>0.6</v>
      </c>
      <c r="Q11" s="11">
        <v>0</v>
      </c>
      <c r="R11" s="154">
        <f t="shared" si="2"/>
        <v>0</v>
      </c>
      <c r="S11" s="122">
        <f t="shared" ref="S11:S12" si="11">G11+I11+K11+M11+O11+Q11</f>
        <v>0</v>
      </c>
    </row>
    <row r="12" spans="1:19" x14ac:dyDescent="0.25">
      <c r="A12" s="3" t="s">
        <v>37</v>
      </c>
      <c r="B12" s="10"/>
      <c r="C12" s="13"/>
      <c r="D12" s="13">
        <f t="shared" si="0"/>
        <v>0</v>
      </c>
      <c r="E12" s="13"/>
      <c r="F12" s="137">
        <f>SUM(1.25*(22.66+29.4)/100)</f>
        <v>0.65075000000000005</v>
      </c>
      <c r="G12" s="38">
        <f t="shared" si="1"/>
        <v>0</v>
      </c>
      <c r="H12" s="36"/>
      <c r="I12" s="40">
        <f t="shared" si="9"/>
        <v>0</v>
      </c>
      <c r="J12" s="18">
        <v>5.1999999999999998E-2</v>
      </c>
      <c r="K12" s="42">
        <f t="shared" si="3"/>
        <v>0</v>
      </c>
      <c r="L12" s="34"/>
      <c r="M12" s="43">
        <f t="shared" si="10"/>
        <v>0</v>
      </c>
      <c r="N12" s="26"/>
      <c r="O12" s="27"/>
      <c r="P12" s="10">
        <v>0.6</v>
      </c>
      <c r="Q12" s="11">
        <v>0</v>
      </c>
      <c r="R12" s="154">
        <f t="shared" si="2"/>
        <v>0</v>
      </c>
      <c r="S12" s="122">
        <f t="shared" si="11"/>
        <v>0</v>
      </c>
    </row>
    <row r="13" spans="1:19" s="52" customFormat="1" ht="15.75" thickBot="1" x14ac:dyDescent="0.3">
      <c r="A13" s="52" t="s">
        <v>2</v>
      </c>
      <c r="B13" s="65">
        <f>SUM(B6:B12)</f>
        <v>7416</v>
      </c>
      <c r="C13" s="66">
        <f>SUM(C6:C12)</f>
        <v>749</v>
      </c>
      <c r="D13" s="66">
        <f t="shared" ref="D13:E13" si="12">SUM(D6:D12)</f>
        <v>1659</v>
      </c>
      <c r="E13" s="66">
        <f t="shared" si="12"/>
        <v>5757</v>
      </c>
      <c r="F13" s="138"/>
      <c r="G13" s="68">
        <f>SUM(G6:G12)</f>
        <v>1052.05125</v>
      </c>
      <c r="H13" s="69"/>
      <c r="I13" s="70">
        <f>SUM(I6:I12)</f>
        <v>851.45399999999995</v>
      </c>
      <c r="J13" s="71"/>
      <c r="K13" s="72">
        <f>SUM(K6:K12)</f>
        <v>299.36400000000003</v>
      </c>
      <c r="L13" s="73"/>
      <c r="M13" s="74">
        <f>SUM(M6:M12)</f>
        <v>2264.1417999999999</v>
      </c>
      <c r="N13" s="75"/>
      <c r="O13" s="76">
        <f>SUM(O6:O12)</f>
        <v>582</v>
      </c>
      <c r="P13" s="77">
        <v>0.6</v>
      </c>
      <c r="Q13" s="67">
        <f>SUM(C13*P13)</f>
        <v>449.4</v>
      </c>
      <c r="R13" s="134">
        <f>SUM(R6:R12)</f>
        <v>640.87644999999998</v>
      </c>
      <c r="S13" s="78">
        <f>SUM(S6:S12)</f>
        <v>5357.4110500000006</v>
      </c>
    </row>
    <row r="14" spans="1:19" s="52" customFormat="1" x14ac:dyDescent="0.25">
      <c r="B14" s="62"/>
      <c r="C14" s="63"/>
      <c r="D14" s="63"/>
      <c r="E14" s="63"/>
      <c r="F14" s="64"/>
      <c r="G14" s="62"/>
      <c r="H14" s="63"/>
      <c r="I14" s="62"/>
      <c r="J14" s="63"/>
      <c r="K14" s="62"/>
      <c r="L14" s="63"/>
      <c r="M14" s="62"/>
      <c r="N14" s="63"/>
      <c r="O14" s="63"/>
      <c r="P14" s="63"/>
      <c r="Q14" s="63"/>
      <c r="R14" s="62"/>
      <c r="S14" s="62"/>
    </row>
    <row r="15" spans="1:19" s="52" customFormat="1" ht="15.75" thickBot="1" x14ac:dyDescent="0.3">
      <c r="A15" s="52">
        <v>2016</v>
      </c>
      <c r="B15" s="62"/>
      <c r="C15" s="63"/>
      <c r="D15" s="63"/>
      <c r="E15" s="63"/>
      <c r="F15" s="64"/>
      <c r="G15" s="62"/>
      <c r="H15" s="63"/>
      <c r="I15" s="62"/>
      <c r="J15" s="63"/>
      <c r="K15" s="62"/>
      <c r="L15" s="63"/>
      <c r="M15" s="62"/>
      <c r="N15" s="63"/>
      <c r="O15" s="63"/>
      <c r="P15" s="63"/>
      <c r="Q15" s="63"/>
      <c r="R15" s="62"/>
      <c r="S15" s="62"/>
    </row>
    <row r="16" spans="1:19" x14ac:dyDescent="0.25">
      <c r="A16" s="6" t="s">
        <v>38</v>
      </c>
      <c r="B16" s="8"/>
      <c r="C16" s="12"/>
      <c r="D16" s="32">
        <f>B16-E16</f>
        <v>0</v>
      </c>
      <c r="E16" s="12"/>
      <c r="F16" s="102"/>
      <c r="G16" s="37">
        <f>F16*D16</f>
        <v>0</v>
      </c>
      <c r="H16" s="97">
        <v>0.5</v>
      </c>
      <c r="I16" s="98">
        <f>H16*D16</f>
        <v>0</v>
      </c>
      <c r="J16" s="17">
        <v>0.5</v>
      </c>
      <c r="K16" s="99">
        <f>E16*J16</f>
        <v>0</v>
      </c>
      <c r="L16" s="100"/>
      <c r="M16" s="101">
        <f>L16*E16</f>
        <v>0</v>
      </c>
      <c r="N16" s="24"/>
      <c r="O16" s="25">
        <f>N16*1000</f>
        <v>0</v>
      </c>
      <c r="P16" s="8">
        <v>0.6</v>
      </c>
      <c r="Q16" s="12">
        <f>P16*D16</f>
        <v>0</v>
      </c>
      <c r="R16" s="166">
        <f>SUM(0.25*K16+0.25*M16)</f>
        <v>0</v>
      </c>
      <c r="S16" s="123">
        <f>G16+I16+K16+M16+O16+Q16</f>
        <v>0</v>
      </c>
    </row>
    <row r="17" spans="1:19" x14ac:dyDescent="0.25">
      <c r="A17" s="6" t="s">
        <v>39</v>
      </c>
      <c r="B17" s="10"/>
      <c r="C17" s="13"/>
      <c r="D17" s="33">
        <f t="shared" ref="D17:D27" si="13">B17-E17</f>
        <v>0</v>
      </c>
      <c r="E17" s="13"/>
      <c r="F17" s="103"/>
      <c r="G17" s="38">
        <f t="shared" ref="G17:G27" si="14">F17*D17</f>
        <v>0</v>
      </c>
      <c r="H17" s="7">
        <v>0.5</v>
      </c>
      <c r="I17" s="14">
        <f t="shared" ref="I17:I27" si="15">H17*D17</f>
        <v>0</v>
      </c>
      <c r="J17" s="18">
        <v>0.5</v>
      </c>
      <c r="K17" s="19">
        <f t="shared" ref="K17:K27" si="16">E17*J17</f>
        <v>0</v>
      </c>
      <c r="L17" s="21">
        <v>0.35</v>
      </c>
      <c r="M17" s="22">
        <f t="shared" ref="M17:M27" si="17">L17*E17</f>
        <v>0</v>
      </c>
      <c r="N17" s="26">
        <v>0.15</v>
      </c>
      <c r="O17" s="27">
        <f t="shared" ref="O17:O27" si="18">N17*1000</f>
        <v>150</v>
      </c>
      <c r="P17" s="10">
        <v>0.6</v>
      </c>
      <c r="Q17" s="13">
        <f t="shared" ref="Q17:Q27" si="19">P17*D17</f>
        <v>0</v>
      </c>
      <c r="R17" s="167">
        <f>SUM(0.25*K17+0.25*M17)</f>
        <v>0</v>
      </c>
      <c r="S17" s="165">
        <f t="shared" ref="S17:S27" si="20">G17+I17+K17+M17+O17+Q17</f>
        <v>150</v>
      </c>
    </row>
    <row r="18" spans="1:19" x14ac:dyDescent="0.25">
      <c r="A18" s="6" t="s">
        <v>40</v>
      </c>
      <c r="B18" s="10"/>
      <c r="C18" s="13"/>
      <c r="D18" s="33">
        <f t="shared" si="13"/>
        <v>0</v>
      </c>
      <c r="E18" s="13"/>
      <c r="F18" s="103"/>
      <c r="G18" s="38">
        <f t="shared" si="14"/>
        <v>0</v>
      </c>
      <c r="H18" s="7">
        <v>0.5</v>
      </c>
      <c r="I18" s="14">
        <f t="shared" si="15"/>
        <v>0</v>
      </c>
      <c r="J18" s="18">
        <v>0.5</v>
      </c>
      <c r="K18" s="19">
        <f t="shared" si="16"/>
        <v>0</v>
      </c>
      <c r="L18" s="21"/>
      <c r="M18" s="22">
        <f t="shared" si="17"/>
        <v>0</v>
      </c>
      <c r="N18" s="26"/>
      <c r="O18" s="27">
        <f t="shared" si="18"/>
        <v>0</v>
      </c>
      <c r="P18" s="10">
        <v>0.6</v>
      </c>
      <c r="Q18" s="13">
        <f t="shared" si="19"/>
        <v>0</v>
      </c>
      <c r="R18" s="167">
        <f t="shared" ref="R18:R27" si="21">SUM(0.25*K18+0.25*M18)</f>
        <v>0</v>
      </c>
      <c r="S18" s="165">
        <f t="shared" si="20"/>
        <v>0</v>
      </c>
    </row>
    <row r="19" spans="1:19" x14ac:dyDescent="0.25">
      <c r="A19" s="6" t="s">
        <v>41</v>
      </c>
      <c r="B19" s="10"/>
      <c r="C19" s="13"/>
      <c r="D19" s="33">
        <f t="shared" si="13"/>
        <v>0</v>
      </c>
      <c r="E19" s="13"/>
      <c r="F19" s="103"/>
      <c r="G19" s="38">
        <f t="shared" si="14"/>
        <v>0</v>
      </c>
      <c r="H19" s="7">
        <v>0.5</v>
      </c>
      <c r="I19" s="14">
        <f t="shared" si="15"/>
        <v>0</v>
      </c>
      <c r="J19" s="18">
        <v>0.5</v>
      </c>
      <c r="K19" s="19">
        <f t="shared" si="16"/>
        <v>0</v>
      </c>
      <c r="L19" s="21"/>
      <c r="M19" s="22">
        <f t="shared" si="17"/>
        <v>0</v>
      </c>
      <c r="N19" s="26"/>
      <c r="O19" s="27">
        <f t="shared" si="18"/>
        <v>0</v>
      </c>
      <c r="P19" s="10">
        <v>0.6</v>
      </c>
      <c r="Q19" s="13">
        <f t="shared" si="19"/>
        <v>0</v>
      </c>
      <c r="R19" s="167">
        <f t="shared" si="21"/>
        <v>0</v>
      </c>
      <c r="S19" s="165">
        <f t="shared" si="20"/>
        <v>0</v>
      </c>
    </row>
    <row r="20" spans="1:19" x14ac:dyDescent="0.25">
      <c r="A20" s="6" t="s">
        <v>42</v>
      </c>
      <c r="B20" s="10"/>
      <c r="C20" s="13"/>
      <c r="D20" s="33">
        <f t="shared" si="13"/>
        <v>0</v>
      </c>
      <c r="E20" s="13"/>
      <c r="F20" s="103"/>
      <c r="G20" s="38">
        <f t="shared" si="14"/>
        <v>0</v>
      </c>
      <c r="H20" s="7">
        <v>0.5</v>
      </c>
      <c r="I20" s="14">
        <f t="shared" si="15"/>
        <v>0</v>
      </c>
      <c r="J20" s="18">
        <v>0.5</v>
      </c>
      <c r="K20" s="19">
        <f t="shared" si="16"/>
        <v>0</v>
      </c>
      <c r="L20" s="21"/>
      <c r="M20" s="22">
        <f t="shared" si="17"/>
        <v>0</v>
      </c>
      <c r="N20" s="26"/>
      <c r="O20" s="27">
        <f t="shared" si="18"/>
        <v>0</v>
      </c>
      <c r="P20" s="10">
        <v>0.6</v>
      </c>
      <c r="Q20" s="13">
        <f t="shared" si="19"/>
        <v>0</v>
      </c>
      <c r="R20" s="167">
        <f t="shared" si="21"/>
        <v>0</v>
      </c>
      <c r="S20" s="165">
        <f t="shared" si="20"/>
        <v>0</v>
      </c>
    </row>
    <row r="21" spans="1:19" x14ac:dyDescent="0.25">
      <c r="A21" s="3" t="s">
        <v>31</v>
      </c>
      <c r="B21" s="10"/>
      <c r="C21" s="13"/>
      <c r="D21" s="33">
        <f t="shared" si="13"/>
        <v>0</v>
      </c>
      <c r="E21" s="13"/>
      <c r="F21" s="103"/>
      <c r="G21" s="38">
        <f t="shared" si="14"/>
        <v>0</v>
      </c>
      <c r="H21" s="7">
        <v>0.5</v>
      </c>
      <c r="I21" s="14">
        <f t="shared" si="15"/>
        <v>0</v>
      </c>
      <c r="J21" s="18">
        <v>0.5</v>
      </c>
      <c r="K21" s="19">
        <f t="shared" si="16"/>
        <v>0</v>
      </c>
      <c r="L21" s="21"/>
      <c r="M21" s="22">
        <f t="shared" si="17"/>
        <v>0</v>
      </c>
      <c r="N21" s="26"/>
      <c r="O21" s="27">
        <f t="shared" si="18"/>
        <v>0</v>
      </c>
      <c r="P21" s="10">
        <v>0.6</v>
      </c>
      <c r="Q21" s="13">
        <f t="shared" si="19"/>
        <v>0</v>
      </c>
      <c r="R21" s="167">
        <f t="shared" si="21"/>
        <v>0</v>
      </c>
      <c r="S21" s="165">
        <f t="shared" si="20"/>
        <v>0</v>
      </c>
    </row>
    <row r="22" spans="1:19" x14ac:dyDescent="0.25">
      <c r="A22" s="3" t="s">
        <v>32</v>
      </c>
      <c r="B22" s="10"/>
      <c r="C22" s="13"/>
      <c r="D22" s="33">
        <f t="shared" si="13"/>
        <v>0</v>
      </c>
      <c r="E22" s="13"/>
      <c r="F22" s="103"/>
      <c r="G22" s="38">
        <f t="shared" si="14"/>
        <v>0</v>
      </c>
      <c r="H22" s="7">
        <v>0.5</v>
      </c>
      <c r="I22" s="14">
        <f t="shared" si="15"/>
        <v>0</v>
      </c>
      <c r="J22" s="18">
        <v>0.5</v>
      </c>
      <c r="K22" s="19">
        <f t="shared" si="16"/>
        <v>0</v>
      </c>
      <c r="L22" s="21"/>
      <c r="M22" s="22">
        <f t="shared" si="17"/>
        <v>0</v>
      </c>
      <c r="N22" s="26"/>
      <c r="O22" s="27">
        <f t="shared" si="18"/>
        <v>0</v>
      </c>
      <c r="P22" s="10">
        <v>0.6</v>
      </c>
      <c r="Q22" s="13">
        <f t="shared" si="19"/>
        <v>0</v>
      </c>
      <c r="R22" s="167">
        <f t="shared" si="21"/>
        <v>0</v>
      </c>
      <c r="S22" s="165">
        <f t="shared" si="20"/>
        <v>0</v>
      </c>
    </row>
    <row r="23" spans="1:19" x14ac:dyDescent="0.25">
      <c r="A23" s="3" t="s">
        <v>33</v>
      </c>
      <c r="B23" s="10"/>
      <c r="C23" s="13"/>
      <c r="D23" s="33">
        <f t="shared" si="13"/>
        <v>0</v>
      </c>
      <c r="E23" s="13"/>
      <c r="F23" s="103"/>
      <c r="G23" s="38">
        <f t="shared" si="14"/>
        <v>0</v>
      </c>
      <c r="H23" s="7">
        <v>0.5</v>
      </c>
      <c r="I23" s="14">
        <f t="shared" si="15"/>
        <v>0</v>
      </c>
      <c r="J23" s="18">
        <v>0.5</v>
      </c>
      <c r="K23" s="19">
        <f t="shared" si="16"/>
        <v>0</v>
      </c>
      <c r="L23" s="21"/>
      <c r="M23" s="22">
        <f t="shared" si="17"/>
        <v>0</v>
      </c>
      <c r="N23" s="26"/>
      <c r="O23" s="27">
        <f t="shared" si="18"/>
        <v>0</v>
      </c>
      <c r="P23" s="10">
        <v>0.6</v>
      </c>
      <c r="Q23" s="13">
        <f t="shared" si="19"/>
        <v>0</v>
      </c>
      <c r="R23" s="167">
        <f t="shared" si="21"/>
        <v>0</v>
      </c>
      <c r="S23" s="165">
        <f t="shared" si="20"/>
        <v>0</v>
      </c>
    </row>
    <row r="24" spans="1:19" x14ac:dyDescent="0.25">
      <c r="A24" s="3" t="s">
        <v>34</v>
      </c>
      <c r="B24" s="10"/>
      <c r="C24" s="13"/>
      <c r="D24" s="33">
        <f t="shared" si="13"/>
        <v>0</v>
      </c>
      <c r="E24" s="13"/>
      <c r="F24" s="103"/>
      <c r="G24" s="38">
        <f t="shared" si="14"/>
        <v>0</v>
      </c>
      <c r="H24" s="7">
        <v>0.5</v>
      </c>
      <c r="I24" s="14">
        <f t="shared" si="15"/>
        <v>0</v>
      </c>
      <c r="J24" s="18">
        <v>0.5</v>
      </c>
      <c r="K24" s="19">
        <f t="shared" si="16"/>
        <v>0</v>
      </c>
      <c r="L24" s="21"/>
      <c r="M24" s="22">
        <f t="shared" si="17"/>
        <v>0</v>
      </c>
      <c r="N24" s="26"/>
      <c r="O24" s="27">
        <f t="shared" si="18"/>
        <v>0</v>
      </c>
      <c r="P24" s="10">
        <v>0.6</v>
      </c>
      <c r="Q24" s="13">
        <f t="shared" si="19"/>
        <v>0</v>
      </c>
      <c r="R24" s="167">
        <f t="shared" si="21"/>
        <v>0</v>
      </c>
      <c r="S24" s="165">
        <f t="shared" si="20"/>
        <v>0</v>
      </c>
    </row>
    <row r="25" spans="1:19" x14ac:dyDescent="0.25">
      <c r="A25" s="3" t="s">
        <v>35</v>
      </c>
      <c r="B25" s="10"/>
      <c r="C25" s="13"/>
      <c r="D25" s="33">
        <f t="shared" si="13"/>
        <v>0</v>
      </c>
      <c r="E25" s="13"/>
      <c r="F25" s="103"/>
      <c r="G25" s="38">
        <f t="shared" si="14"/>
        <v>0</v>
      </c>
      <c r="H25" s="7">
        <v>0.5</v>
      </c>
      <c r="I25" s="14">
        <f t="shared" si="15"/>
        <v>0</v>
      </c>
      <c r="J25" s="18">
        <v>0.5</v>
      </c>
      <c r="K25" s="19">
        <f t="shared" si="16"/>
        <v>0</v>
      </c>
      <c r="L25" s="21"/>
      <c r="M25" s="22">
        <f t="shared" si="17"/>
        <v>0</v>
      </c>
      <c r="N25" s="26"/>
      <c r="O25" s="27">
        <f t="shared" si="18"/>
        <v>0</v>
      </c>
      <c r="P25" s="10">
        <v>0.6</v>
      </c>
      <c r="Q25" s="13">
        <f t="shared" si="19"/>
        <v>0</v>
      </c>
      <c r="R25" s="167">
        <f t="shared" si="21"/>
        <v>0</v>
      </c>
      <c r="S25" s="165">
        <f t="shared" si="20"/>
        <v>0</v>
      </c>
    </row>
    <row r="26" spans="1:19" x14ac:dyDescent="0.25">
      <c r="A26" s="3" t="s">
        <v>36</v>
      </c>
      <c r="B26" s="10"/>
      <c r="C26" s="13"/>
      <c r="D26" s="33">
        <f t="shared" si="13"/>
        <v>0</v>
      </c>
      <c r="E26" s="13"/>
      <c r="F26" s="103"/>
      <c r="G26" s="38">
        <f t="shared" si="14"/>
        <v>0</v>
      </c>
      <c r="H26" s="7">
        <v>0.5</v>
      </c>
      <c r="I26" s="14">
        <f t="shared" si="15"/>
        <v>0</v>
      </c>
      <c r="J26" s="18">
        <v>0.5</v>
      </c>
      <c r="K26" s="19">
        <f t="shared" si="16"/>
        <v>0</v>
      </c>
      <c r="L26" s="21"/>
      <c r="M26" s="22">
        <f t="shared" si="17"/>
        <v>0</v>
      </c>
      <c r="N26" s="26"/>
      <c r="O26" s="27">
        <f t="shared" si="18"/>
        <v>0</v>
      </c>
      <c r="P26" s="10">
        <v>0.6</v>
      </c>
      <c r="Q26" s="13">
        <f t="shared" si="19"/>
        <v>0</v>
      </c>
      <c r="R26" s="167">
        <f t="shared" si="21"/>
        <v>0</v>
      </c>
      <c r="S26" s="165">
        <f t="shared" si="20"/>
        <v>0</v>
      </c>
    </row>
    <row r="27" spans="1:19" x14ac:dyDescent="0.25">
      <c r="A27" s="3" t="s">
        <v>37</v>
      </c>
      <c r="B27" s="10"/>
      <c r="C27" s="95"/>
      <c r="D27" s="33">
        <f t="shared" si="13"/>
        <v>0</v>
      </c>
      <c r="E27" s="13"/>
      <c r="F27" s="103"/>
      <c r="G27" s="38">
        <f t="shared" si="14"/>
        <v>0</v>
      </c>
      <c r="H27" s="7">
        <v>0.5</v>
      </c>
      <c r="I27" s="14">
        <f t="shared" si="15"/>
        <v>0</v>
      </c>
      <c r="J27" s="18">
        <v>0.5</v>
      </c>
      <c r="K27" s="19">
        <f t="shared" si="16"/>
        <v>0</v>
      </c>
      <c r="L27" s="21"/>
      <c r="M27" s="22">
        <f t="shared" si="17"/>
        <v>0</v>
      </c>
      <c r="N27" s="26"/>
      <c r="O27" s="27">
        <f t="shared" si="18"/>
        <v>0</v>
      </c>
      <c r="P27" s="10">
        <v>0.6</v>
      </c>
      <c r="Q27" s="13">
        <f t="shared" si="19"/>
        <v>0</v>
      </c>
      <c r="R27" s="167">
        <f t="shared" si="21"/>
        <v>0</v>
      </c>
      <c r="S27" s="165">
        <f t="shared" si="20"/>
        <v>0</v>
      </c>
    </row>
    <row r="28" spans="1:19" s="5" customFormat="1" ht="15.75" thickBot="1" x14ac:dyDescent="0.3">
      <c r="A28" s="52" t="s">
        <v>13</v>
      </c>
      <c r="B28" s="120">
        <f>SUM(B16:B27)</f>
        <v>0</v>
      </c>
      <c r="C28" s="121">
        <f t="shared" ref="C28:E28" si="22">SUM(C16:C27)</f>
        <v>0</v>
      </c>
      <c r="D28" s="121">
        <f t="shared" si="22"/>
        <v>0</v>
      </c>
      <c r="E28" s="141">
        <f t="shared" si="22"/>
        <v>0</v>
      </c>
      <c r="F28" s="142"/>
      <c r="G28" s="143">
        <f>SUM(G16:G27)</f>
        <v>0</v>
      </c>
      <c r="H28" s="144"/>
      <c r="I28" s="145">
        <f>SUM(I16:I27)</f>
        <v>0</v>
      </c>
      <c r="J28" s="146"/>
      <c r="K28" s="147">
        <f>SUM(K16:K27)</f>
        <v>0</v>
      </c>
      <c r="L28" s="148"/>
      <c r="M28" s="149">
        <f>SUM(M16:M27)</f>
        <v>0</v>
      </c>
      <c r="N28" s="150"/>
      <c r="O28" s="151">
        <f>SUM(O16:O27)</f>
        <v>150</v>
      </c>
      <c r="P28" s="120">
        <v>0.6</v>
      </c>
      <c r="Q28" s="141">
        <f>SUM(Q16:Q27)</f>
        <v>0</v>
      </c>
      <c r="R28" s="160">
        <f>SUM(R16:R27)</f>
        <v>0</v>
      </c>
      <c r="S28" s="161">
        <f>SUM(S16:S27)</f>
        <v>150</v>
      </c>
    </row>
    <row r="29" spans="1:19" s="92" customFormat="1" x14ac:dyDescent="0.25">
      <c r="A29" s="63"/>
      <c r="F29" s="93"/>
    </row>
    <row r="30" spans="1:19" ht="15.75" thickBot="1" x14ac:dyDescent="0.3">
      <c r="A30" s="52">
        <v>2017</v>
      </c>
      <c r="B30" s="88"/>
      <c r="C30" s="88"/>
      <c r="D30" s="88"/>
      <c r="E30" s="88"/>
      <c r="F30" s="89"/>
      <c r="G30" s="88"/>
      <c r="H30" s="88"/>
      <c r="I30" s="88"/>
      <c r="J30" s="88"/>
      <c r="K30" s="88"/>
      <c r="L30" s="88"/>
      <c r="M30" s="88"/>
      <c r="N30" s="88"/>
      <c r="O30" s="88"/>
      <c r="P30" s="88"/>
      <c r="Q30" s="88"/>
      <c r="R30" s="92"/>
      <c r="S30" s="88"/>
    </row>
    <row r="31" spans="1:19" x14ac:dyDescent="0.25">
      <c r="A31" s="6" t="s">
        <v>38</v>
      </c>
      <c r="B31" s="8"/>
      <c r="C31" s="12"/>
      <c r="D31" s="12">
        <f>B31-E31</f>
        <v>0</v>
      </c>
      <c r="E31" s="9"/>
      <c r="F31" s="96"/>
      <c r="G31" s="97">
        <f>F31*D31</f>
        <v>0</v>
      </c>
      <c r="H31" s="97"/>
      <c r="I31" s="116">
        <f>H31*D31</f>
        <v>0</v>
      </c>
      <c r="J31" s="17">
        <v>0.5</v>
      </c>
      <c r="K31" s="99">
        <f>E31*J31</f>
        <v>0</v>
      </c>
      <c r="L31" s="104"/>
      <c r="M31" s="108">
        <f>L31*E31</f>
        <v>0</v>
      </c>
      <c r="N31" s="24"/>
      <c r="O31" s="25">
        <f>N31*1000</f>
        <v>0</v>
      </c>
      <c r="P31" s="111">
        <v>0.6</v>
      </c>
      <c r="Q31" s="12">
        <f>P31*D31</f>
        <v>0</v>
      </c>
      <c r="R31" s="168">
        <f>SUM(0.31*K31+0.25*M31)</f>
        <v>0</v>
      </c>
      <c r="S31" s="123">
        <f>G31+I31+K31+M31+O31+Q31</f>
        <v>0</v>
      </c>
    </row>
    <row r="32" spans="1:19" x14ac:dyDescent="0.25">
      <c r="A32" s="6" t="s">
        <v>39</v>
      </c>
      <c r="B32" s="79"/>
      <c r="C32" s="80"/>
      <c r="D32" s="80"/>
      <c r="E32" s="81"/>
      <c r="F32" s="82"/>
      <c r="G32" s="83">
        <f t="shared" ref="G32:G42" si="23">F32*D32</f>
        <v>0</v>
      </c>
      <c r="H32" s="83"/>
      <c r="I32" s="118">
        <f t="shared" ref="I32:I42" si="24">H32*D32</f>
        <v>0</v>
      </c>
      <c r="J32" s="84">
        <v>0.5</v>
      </c>
      <c r="K32" s="85">
        <f t="shared" ref="K32:K42" si="25">E32*J32</f>
        <v>0</v>
      </c>
      <c r="L32" s="106"/>
      <c r="M32" s="110">
        <f t="shared" ref="M32:M42" si="26">L32*E32</f>
        <v>0</v>
      </c>
      <c r="N32" s="86"/>
      <c r="O32" s="87">
        <f t="shared" ref="O32:O42" si="27">N32*1000</f>
        <v>0</v>
      </c>
      <c r="P32" s="112">
        <v>0.6</v>
      </c>
      <c r="Q32" s="80">
        <f t="shared" ref="Q32:Q42" si="28">P32*D32</f>
        <v>0</v>
      </c>
      <c r="R32" s="169">
        <f t="shared" ref="R32:R42" si="29">SUM(0.31*K32+0.25*M32)</f>
        <v>0</v>
      </c>
      <c r="S32" s="114"/>
    </row>
    <row r="33" spans="1:19" x14ac:dyDescent="0.25">
      <c r="A33" s="6" t="s">
        <v>40</v>
      </c>
      <c r="B33" s="10"/>
      <c r="C33" s="95"/>
      <c r="D33" s="95"/>
      <c r="E33" s="11"/>
      <c r="F33" s="29"/>
      <c r="G33" s="7">
        <f t="shared" si="23"/>
        <v>0</v>
      </c>
      <c r="H33" s="7"/>
      <c r="I33" s="117">
        <f t="shared" si="24"/>
        <v>0</v>
      </c>
      <c r="J33" s="84">
        <v>0.5</v>
      </c>
      <c r="K33" s="19">
        <f t="shared" si="25"/>
        <v>0</v>
      </c>
      <c r="L33" s="105"/>
      <c r="M33" s="109">
        <f t="shared" si="26"/>
        <v>0</v>
      </c>
      <c r="N33" s="26"/>
      <c r="O33" s="27">
        <f t="shared" si="27"/>
        <v>0</v>
      </c>
      <c r="P33" s="112">
        <v>0.6</v>
      </c>
      <c r="Q33" s="13">
        <f t="shared" si="28"/>
        <v>0</v>
      </c>
      <c r="R33" s="170">
        <f t="shared" si="29"/>
        <v>0</v>
      </c>
      <c r="S33" s="113"/>
    </row>
    <row r="34" spans="1:19" x14ac:dyDescent="0.25">
      <c r="A34" s="6" t="s">
        <v>41</v>
      </c>
      <c r="B34" s="54"/>
      <c r="C34" s="55"/>
      <c r="D34" s="55"/>
      <c r="E34" s="56"/>
      <c r="F34" s="57"/>
      <c r="G34" s="162">
        <f t="shared" si="23"/>
        <v>0</v>
      </c>
      <c r="H34" s="58"/>
      <c r="I34" s="119">
        <f t="shared" si="24"/>
        <v>0</v>
      </c>
      <c r="J34" s="84">
        <v>0.5</v>
      </c>
      <c r="K34" s="164">
        <f t="shared" si="25"/>
        <v>0</v>
      </c>
      <c r="L34" s="107"/>
      <c r="M34" s="163">
        <f t="shared" si="26"/>
        <v>0</v>
      </c>
      <c r="N34" s="59"/>
      <c r="O34" s="60">
        <f t="shared" si="27"/>
        <v>0</v>
      </c>
      <c r="P34" s="112">
        <v>0.6</v>
      </c>
      <c r="Q34" s="55">
        <f t="shared" si="28"/>
        <v>0</v>
      </c>
      <c r="R34" s="171">
        <f t="shared" si="29"/>
        <v>0</v>
      </c>
      <c r="S34" s="115"/>
    </row>
    <row r="35" spans="1:19" x14ac:dyDescent="0.25">
      <c r="A35" s="6" t="s">
        <v>42</v>
      </c>
      <c r="B35" s="10"/>
      <c r="C35" s="13"/>
      <c r="D35" s="13"/>
      <c r="E35" s="11"/>
      <c r="F35" s="29"/>
      <c r="G35" s="38">
        <f t="shared" si="23"/>
        <v>0</v>
      </c>
      <c r="H35" s="7"/>
      <c r="I35" s="117">
        <f t="shared" si="24"/>
        <v>0</v>
      </c>
      <c r="J35" s="84">
        <v>0.5</v>
      </c>
      <c r="K35" s="19">
        <f t="shared" si="25"/>
        <v>0</v>
      </c>
      <c r="L35" s="105"/>
      <c r="M35" s="109">
        <f t="shared" si="26"/>
        <v>0</v>
      </c>
      <c r="N35" s="26"/>
      <c r="O35" s="27">
        <f t="shared" si="27"/>
        <v>0</v>
      </c>
      <c r="P35" s="112">
        <v>0.6</v>
      </c>
      <c r="Q35" s="13">
        <f t="shared" si="28"/>
        <v>0</v>
      </c>
      <c r="R35" s="167">
        <f t="shared" si="29"/>
        <v>0</v>
      </c>
      <c r="S35" s="113"/>
    </row>
    <row r="36" spans="1:19" x14ac:dyDescent="0.25">
      <c r="A36" s="3" t="s">
        <v>31</v>
      </c>
      <c r="B36" s="10"/>
      <c r="C36" s="13"/>
      <c r="D36" s="13"/>
      <c r="E36" s="11"/>
      <c r="F36" s="29"/>
      <c r="G36" s="38">
        <f t="shared" si="23"/>
        <v>0</v>
      </c>
      <c r="H36" s="7"/>
      <c r="I36" s="117">
        <f t="shared" si="24"/>
        <v>0</v>
      </c>
      <c r="J36" s="84">
        <v>0.5</v>
      </c>
      <c r="K36" s="19">
        <f t="shared" si="25"/>
        <v>0</v>
      </c>
      <c r="L36" s="105"/>
      <c r="M36" s="109">
        <f t="shared" si="26"/>
        <v>0</v>
      </c>
      <c r="N36" s="26"/>
      <c r="O36" s="27">
        <f t="shared" si="27"/>
        <v>0</v>
      </c>
      <c r="P36" s="112">
        <v>0.6</v>
      </c>
      <c r="Q36" s="13">
        <f t="shared" si="28"/>
        <v>0</v>
      </c>
      <c r="R36" s="167">
        <f t="shared" si="29"/>
        <v>0</v>
      </c>
      <c r="S36" s="113"/>
    </row>
    <row r="37" spans="1:19" x14ac:dyDescent="0.25">
      <c r="A37" s="3" t="s">
        <v>32</v>
      </c>
      <c r="B37" s="10"/>
      <c r="C37" s="13"/>
      <c r="D37" s="13"/>
      <c r="E37" s="11"/>
      <c r="F37" s="29"/>
      <c r="G37" s="38">
        <f t="shared" si="23"/>
        <v>0</v>
      </c>
      <c r="H37" s="7"/>
      <c r="I37" s="117">
        <f t="shared" si="24"/>
        <v>0</v>
      </c>
      <c r="J37" s="84">
        <v>0.5</v>
      </c>
      <c r="K37" s="19">
        <f t="shared" si="25"/>
        <v>0</v>
      </c>
      <c r="L37" s="105"/>
      <c r="M37" s="109">
        <f t="shared" si="26"/>
        <v>0</v>
      </c>
      <c r="N37" s="26"/>
      <c r="O37" s="27">
        <f t="shared" si="27"/>
        <v>0</v>
      </c>
      <c r="P37" s="112">
        <v>0.6</v>
      </c>
      <c r="Q37" s="13">
        <f t="shared" si="28"/>
        <v>0</v>
      </c>
      <c r="R37" s="167">
        <f t="shared" si="29"/>
        <v>0</v>
      </c>
      <c r="S37" s="113"/>
    </row>
    <row r="38" spans="1:19" x14ac:dyDescent="0.25">
      <c r="A38" s="3" t="s">
        <v>33</v>
      </c>
      <c r="B38" s="10"/>
      <c r="C38" s="13"/>
      <c r="D38" s="13"/>
      <c r="E38" s="11"/>
      <c r="F38" s="29"/>
      <c r="G38" s="38">
        <f t="shared" si="23"/>
        <v>0</v>
      </c>
      <c r="H38" s="7"/>
      <c r="I38" s="117">
        <f t="shared" si="24"/>
        <v>0</v>
      </c>
      <c r="J38" s="84">
        <v>0.5</v>
      </c>
      <c r="K38" s="19">
        <f t="shared" si="25"/>
        <v>0</v>
      </c>
      <c r="L38" s="105"/>
      <c r="M38" s="109">
        <f t="shared" si="26"/>
        <v>0</v>
      </c>
      <c r="N38" s="26"/>
      <c r="O38" s="27">
        <f t="shared" si="27"/>
        <v>0</v>
      </c>
      <c r="P38" s="112">
        <v>0.6</v>
      </c>
      <c r="Q38" s="13">
        <f t="shared" si="28"/>
        <v>0</v>
      </c>
      <c r="R38" s="167">
        <f t="shared" si="29"/>
        <v>0</v>
      </c>
      <c r="S38" s="113"/>
    </row>
    <row r="39" spans="1:19" x14ac:dyDescent="0.25">
      <c r="A39" s="3" t="s">
        <v>34</v>
      </c>
      <c r="B39" s="10"/>
      <c r="C39" s="13"/>
      <c r="D39" s="13"/>
      <c r="E39" s="11"/>
      <c r="F39" s="29"/>
      <c r="G39" s="38">
        <f t="shared" si="23"/>
        <v>0</v>
      </c>
      <c r="H39" s="7"/>
      <c r="I39" s="117">
        <f t="shared" si="24"/>
        <v>0</v>
      </c>
      <c r="J39" s="84">
        <v>0.5</v>
      </c>
      <c r="K39" s="19">
        <f t="shared" si="25"/>
        <v>0</v>
      </c>
      <c r="L39" s="105"/>
      <c r="M39" s="109">
        <f t="shared" si="26"/>
        <v>0</v>
      </c>
      <c r="N39" s="26"/>
      <c r="O39" s="27">
        <f t="shared" si="27"/>
        <v>0</v>
      </c>
      <c r="P39" s="112">
        <v>0.6</v>
      </c>
      <c r="Q39" s="13">
        <f t="shared" si="28"/>
        <v>0</v>
      </c>
      <c r="R39" s="167">
        <f t="shared" si="29"/>
        <v>0</v>
      </c>
      <c r="S39" s="113"/>
    </row>
    <row r="40" spans="1:19" x14ac:dyDescent="0.25">
      <c r="A40" s="3" t="s">
        <v>35</v>
      </c>
      <c r="B40" s="10"/>
      <c r="C40" s="13"/>
      <c r="D40" s="13"/>
      <c r="E40" s="11"/>
      <c r="F40" s="29"/>
      <c r="G40" s="38">
        <f t="shared" si="23"/>
        <v>0</v>
      </c>
      <c r="H40" s="7"/>
      <c r="I40" s="117">
        <f t="shared" si="24"/>
        <v>0</v>
      </c>
      <c r="J40" s="84">
        <v>0.5</v>
      </c>
      <c r="K40" s="19">
        <f t="shared" si="25"/>
        <v>0</v>
      </c>
      <c r="L40" s="105"/>
      <c r="M40" s="109">
        <f t="shared" si="26"/>
        <v>0</v>
      </c>
      <c r="N40" s="26"/>
      <c r="O40" s="27">
        <f t="shared" si="27"/>
        <v>0</v>
      </c>
      <c r="P40" s="112">
        <v>0.6</v>
      </c>
      <c r="Q40" s="13">
        <f t="shared" si="28"/>
        <v>0</v>
      </c>
      <c r="R40" s="167">
        <f t="shared" si="29"/>
        <v>0</v>
      </c>
      <c r="S40" s="113"/>
    </row>
    <row r="41" spans="1:19" x14ac:dyDescent="0.25">
      <c r="A41" s="3" t="s">
        <v>36</v>
      </c>
      <c r="B41" s="10"/>
      <c r="C41" s="13"/>
      <c r="D41" s="13"/>
      <c r="E41" s="11"/>
      <c r="F41" s="29"/>
      <c r="G41" s="38">
        <f t="shared" si="23"/>
        <v>0</v>
      </c>
      <c r="H41" s="7"/>
      <c r="I41" s="117">
        <f t="shared" si="24"/>
        <v>0</v>
      </c>
      <c r="J41" s="84">
        <v>0.5</v>
      </c>
      <c r="K41" s="19">
        <f t="shared" si="25"/>
        <v>0</v>
      </c>
      <c r="L41" s="105"/>
      <c r="M41" s="109">
        <f t="shared" si="26"/>
        <v>0</v>
      </c>
      <c r="N41" s="26"/>
      <c r="O41" s="27">
        <f t="shared" si="27"/>
        <v>0</v>
      </c>
      <c r="P41" s="112">
        <v>0.6</v>
      </c>
      <c r="Q41" s="13">
        <f t="shared" si="28"/>
        <v>0</v>
      </c>
      <c r="R41" s="167">
        <f t="shared" si="29"/>
        <v>0</v>
      </c>
      <c r="S41" s="113"/>
    </row>
    <row r="42" spans="1:19" x14ac:dyDescent="0.25">
      <c r="A42" s="3" t="s">
        <v>37</v>
      </c>
      <c r="B42" s="10"/>
      <c r="C42" s="13"/>
      <c r="D42" s="13"/>
      <c r="E42" s="11"/>
      <c r="F42" s="29"/>
      <c r="G42" s="38">
        <f t="shared" si="23"/>
        <v>0</v>
      </c>
      <c r="H42" s="7"/>
      <c r="I42" s="117">
        <f t="shared" si="24"/>
        <v>0</v>
      </c>
      <c r="J42" s="84">
        <v>0.5</v>
      </c>
      <c r="K42" s="19">
        <f t="shared" si="25"/>
        <v>0</v>
      </c>
      <c r="L42" s="105"/>
      <c r="M42" s="109">
        <f t="shared" si="26"/>
        <v>0</v>
      </c>
      <c r="N42" s="26"/>
      <c r="O42" s="27">
        <f t="shared" si="27"/>
        <v>0</v>
      </c>
      <c r="P42" s="112">
        <v>0.6</v>
      </c>
      <c r="Q42" s="13">
        <f t="shared" si="28"/>
        <v>0</v>
      </c>
      <c r="R42" s="167">
        <f t="shared" si="29"/>
        <v>0</v>
      </c>
      <c r="S42" s="113"/>
    </row>
    <row r="43" spans="1:19" ht="15.75" thickBot="1" x14ac:dyDescent="0.3">
      <c r="A43" s="52" t="s">
        <v>30</v>
      </c>
      <c r="B43" s="120">
        <f>SUM(B31:B42)</f>
        <v>0</v>
      </c>
      <c r="C43" s="141">
        <f>SUM(C31:C42)</f>
        <v>0</v>
      </c>
      <c r="D43" s="141">
        <f>SUM(D31:D42)</f>
        <v>0</v>
      </c>
      <c r="E43" s="152">
        <f>SUM(E31:E42)</f>
        <v>0</v>
      </c>
      <c r="F43" s="155"/>
      <c r="G43" s="143">
        <f>SUM(G31:G42)</f>
        <v>0</v>
      </c>
      <c r="H43" s="144"/>
      <c r="I43" s="156">
        <f>SUM(I31:I42)</f>
        <v>0</v>
      </c>
      <c r="J43" s="146"/>
      <c r="K43" s="147">
        <f>SUM(K31:K42)</f>
        <v>0</v>
      </c>
      <c r="L43" s="157"/>
      <c r="M43" s="158">
        <f>SUM(M31:M42)</f>
        <v>0</v>
      </c>
      <c r="N43" s="150"/>
      <c r="O43" s="151">
        <f>SUM(O31:O42)</f>
        <v>0</v>
      </c>
      <c r="P43" s="159">
        <v>0.6</v>
      </c>
      <c r="Q43" s="141">
        <f>SUM(Q31:Q42)</f>
        <v>0</v>
      </c>
      <c r="R43" s="160">
        <f>SUM(R31:R42)</f>
        <v>0</v>
      </c>
      <c r="S43" s="161">
        <f>SUM(S31:S42)</f>
        <v>0</v>
      </c>
    </row>
    <row r="44" spans="1:19" s="94" customFormat="1" x14ac:dyDescent="0.25">
      <c r="A44" s="61"/>
      <c r="F44" s="89"/>
      <c r="G44" s="90"/>
      <c r="H44" s="88"/>
      <c r="I44" s="88"/>
      <c r="J44" s="88"/>
      <c r="K44" s="88"/>
      <c r="L44" s="88"/>
      <c r="M44" s="88"/>
      <c r="N44" s="88"/>
      <c r="O44" s="88"/>
      <c r="P44" s="88"/>
      <c r="Q44" s="88"/>
      <c r="R44" s="91"/>
      <c r="S44" s="88"/>
    </row>
    <row r="45" spans="1:19" x14ac:dyDescent="0.25">
      <c r="A45" s="63"/>
      <c r="B45" s="88"/>
      <c r="C45" s="88"/>
      <c r="D45" s="88"/>
      <c r="E45" s="88"/>
      <c r="F45" s="89"/>
      <c r="G45" s="90"/>
      <c r="H45" s="88"/>
      <c r="I45" s="88"/>
      <c r="J45" s="88"/>
      <c r="K45" s="88"/>
      <c r="L45" s="88"/>
      <c r="M45" s="88"/>
      <c r="N45" s="88"/>
      <c r="O45" s="88"/>
      <c r="P45" s="88"/>
      <c r="Q45" s="88"/>
      <c r="R45" s="91"/>
      <c r="S45" s="88"/>
    </row>
    <row r="46" spans="1:19" x14ac:dyDescent="0.25">
      <c r="A46" s="139"/>
      <c r="B46" s="88"/>
      <c r="C46" s="88"/>
      <c r="D46" s="88"/>
      <c r="E46" s="88"/>
      <c r="F46" s="89"/>
      <c r="G46" s="90"/>
      <c r="H46" s="88"/>
      <c r="I46" s="88"/>
      <c r="J46" s="88"/>
      <c r="K46" s="88"/>
      <c r="L46" s="88"/>
      <c r="M46" s="88"/>
      <c r="N46" s="88"/>
      <c r="O46" s="88"/>
      <c r="P46" s="88"/>
      <c r="Q46" s="88"/>
      <c r="R46" s="91"/>
      <c r="S46" s="88"/>
    </row>
    <row r="47" spans="1:19" x14ac:dyDescent="0.25">
      <c r="A47" s="139"/>
      <c r="B47" s="88"/>
      <c r="C47" s="88"/>
      <c r="D47" s="88"/>
      <c r="E47" s="88"/>
      <c r="F47" s="89"/>
      <c r="G47" s="90"/>
      <c r="H47" s="88"/>
      <c r="I47" s="88"/>
      <c r="J47" s="88"/>
      <c r="K47" s="88"/>
      <c r="L47" s="88"/>
      <c r="M47" s="88"/>
      <c r="N47" s="88"/>
      <c r="O47" s="88"/>
      <c r="P47" s="88"/>
      <c r="Q47" s="88"/>
      <c r="R47" s="91"/>
      <c r="S47" s="88"/>
    </row>
    <row r="48" spans="1:19" x14ac:dyDescent="0.25">
      <c r="A48" s="139"/>
      <c r="B48" s="92"/>
      <c r="C48" s="92"/>
      <c r="D48" s="92"/>
      <c r="E48" s="92"/>
      <c r="F48" s="93"/>
      <c r="G48" s="92"/>
      <c r="H48" s="92"/>
      <c r="I48" s="92"/>
      <c r="J48" s="92"/>
      <c r="K48" s="92"/>
      <c r="L48" s="92"/>
      <c r="M48" s="92"/>
      <c r="N48" s="92"/>
      <c r="O48" s="92"/>
      <c r="P48" s="92"/>
      <c r="Q48" s="92"/>
      <c r="R48" s="92"/>
      <c r="S48" s="92"/>
    </row>
    <row r="49" spans="1:19" x14ac:dyDescent="0.25">
      <c r="A49" s="139"/>
      <c r="B49" s="88"/>
      <c r="C49" s="88"/>
      <c r="D49" s="88"/>
      <c r="E49" s="88"/>
      <c r="F49" s="89"/>
      <c r="G49" s="88"/>
      <c r="H49" s="88"/>
      <c r="I49" s="88"/>
      <c r="J49" s="88"/>
      <c r="K49" s="88"/>
      <c r="L49" s="88"/>
      <c r="M49" s="88"/>
      <c r="N49" s="88"/>
      <c r="O49" s="88"/>
      <c r="P49" s="88"/>
      <c r="Q49" s="88"/>
      <c r="R49" s="92"/>
      <c r="S49" s="88"/>
    </row>
    <row r="50" spans="1:19" x14ac:dyDescent="0.25">
      <c r="A50" s="139"/>
      <c r="B50" s="88"/>
      <c r="C50" s="88"/>
      <c r="D50" s="88"/>
      <c r="E50" s="88"/>
      <c r="F50" s="89"/>
      <c r="G50" s="88"/>
      <c r="H50" s="88"/>
      <c r="I50" s="88"/>
      <c r="J50" s="88"/>
      <c r="K50" s="88"/>
      <c r="L50" s="88"/>
      <c r="M50" s="88"/>
      <c r="N50" s="88"/>
      <c r="O50" s="88"/>
      <c r="P50" s="88"/>
      <c r="Q50" s="88"/>
      <c r="R50" s="92"/>
      <c r="S50" s="88"/>
    </row>
    <row r="51" spans="1:19" x14ac:dyDescent="0.25">
      <c r="A51" s="139"/>
      <c r="B51" s="88"/>
      <c r="C51" s="88"/>
      <c r="D51" s="88"/>
      <c r="E51" s="88"/>
      <c r="F51" s="89"/>
      <c r="G51" s="88"/>
      <c r="H51" s="88"/>
      <c r="I51" s="88"/>
      <c r="J51" s="88"/>
      <c r="K51" s="88"/>
      <c r="L51" s="88"/>
      <c r="M51" s="88"/>
      <c r="N51" s="88"/>
      <c r="O51" s="88"/>
      <c r="P51" s="88"/>
      <c r="Q51" s="88"/>
      <c r="R51" s="92"/>
      <c r="S51" s="88"/>
    </row>
    <row r="52" spans="1:19" x14ac:dyDescent="0.25">
      <c r="A52" s="139"/>
      <c r="B52" s="88"/>
      <c r="C52" s="88"/>
      <c r="D52" s="88"/>
      <c r="E52" s="88"/>
      <c r="F52" s="89"/>
      <c r="G52" s="88"/>
      <c r="H52" s="88"/>
      <c r="I52" s="88"/>
      <c r="J52" s="88"/>
      <c r="K52" s="88"/>
      <c r="L52" s="88"/>
      <c r="M52" s="88"/>
      <c r="N52" s="88"/>
      <c r="O52" s="88"/>
      <c r="P52" s="88"/>
      <c r="Q52" s="88"/>
      <c r="R52" s="92"/>
      <c r="S52" s="88"/>
    </row>
    <row r="53" spans="1:19" x14ac:dyDescent="0.25">
      <c r="A53" s="139"/>
      <c r="B53" s="62"/>
      <c r="C53" s="63"/>
      <c r="D53" s="63"/>
      <c r="E53" s="63"/>
      <c r="F53" s="64"/>
      <c r="G53" s="62"/>
      <c r="H53" s="63"/>
      <c r="I53" s="62"/>
      <c r="J53" s="63"/>
      <c r="K53" s="62"/>
      <c r="L53" s="63"/>
      <c r="M53" s="62"/>
      <c r="N53" s="63"/>
      <c r="O53" s="63"/>
      <c r="P53" s="63"/>
      <c r="Q53" s="63"/>
      <c r="R53" s="62"/>
      <c r="S53" s="62"/>
    </row>
    <row r="54" spans="1:19" x14ac:dyDescent="0.25">
      <c r="A54" s="139"/>
      <c r="B54" s="88"/>
      <c r="C54" s="88"/>
      <c r="D54" s="88"/>
      <c r="E54" s="88"/>
      <c r="F54" s="89"/>
      <c r="G54" s="90"/>
      <c r="H54" s="88"/>
      <c r="I54" s="88"/>
      <c r="J54" s="88"/>
      <c r="K54" s="88"/>
      <c r="L54" s="88"/>
      <c r="M54" s="88"/>
      <c r="N54" s="88"/>
      <c r="O54" s="88"/>
      <c r="P54" s="88"/>
      <c r="Q54" s="88"/>
      <c r="R54" s="91"/>
      <c r="S54" s="88"/>
    </row>
    <row r="55" spans="1:19" x14ac:dyDescent="0.25">
      <c r="A55" s="139"/>
      <c r="B55" s="88"/>
      <c r="C55" s="88"/>
      <c r="D55" s="88"/>
      <c r="E55" s="88"/>
      <c r="F55" s="89"/>
      <c r="G55" s="90"/>
      <c r="H55" s="88"/>
      <c r="I55" s="88"/>
      <c r="J55" s="88"/>
      <c r="K55" s="88"/>
      <c r="L55" s="88"/>
      <c r="M55" s="88"/>
      <c r="N55" s="88"/>
      <c r="O55" s="88"/>
      <c r="P55" s="88"/>
      <c r="Q55" s="88"/>
      <c r="R55" s="91"/>
      <c r="S55" s="88"/>
    </row>
    <row r="56" spans="1:19" x14ac:dyDescent="0.25">
      <c r="A56" s="139"/>
      <c r="B56" s="88"/>
      <c r="C56" s="88"/>
      <c r="D56" s="88"/>
      <c r="E56" s="88"/>
      <c r="F56" s="89"/>
      <c r="G56" s="90"/>
      <c r="H56" s="88"/>
      <c r="I56" s="88"/>
      <c r="J56" s="88"/>
      <c r="K56" s="88"/>
      <c r="L56" s="88"/>
      <c r="M56" s="88"/>
      <c r="N56" s="88"/>
      <c r="O56" s="88"/>
      <c r="P56" s="88"/>
      <c r="Q56" s="88"/>
      <c r="R56" s="91"/>
      <c r="S56" s="88"/>
    </row>
    <row r="57" spans="1:19" x14ac:dyDescent="0.25">
      <c r="A57" s="140"/>
      <c r="B57" s="88"/>
      <c r="C57" s="88"/>
      <c r="D57" s="88"/>
      <c r="E57" s="88"/>
      <c r="F57" s="89"/>
      <c r="G57" s="90"/>
      <c r="H57" s="88"/>
      <c r="I57" s="88"/>
      <c r="J57" s="88"/>
      <c r="K57" s="88"/>
      <c r="L57" s="88"/>
      <c r="M57" s="88"/>
      <c r="N57" s="88"/>
      <c r="O57" s="88"/>
      <c r="P57" s="88"/>
      <c r="Q57" s="88"/>
      <c r="R57" s="91"/>
      <c r="S57" s="88"/>
    </row>
    <row r="58" spans="1:19" x14ac:dyDescent="0.25">
      <c r="A58" s="63"/>
      <c r="B58" s="88"/>
      <c r="C58" s="88"/>
      <c r="D58" s="88"/>
      <c r="E58" s="88"/>
      <c r="F58" s="89"/>
      <c r="G58" s="90"/>
      <c r="H58" s="88"/>
      <c r="I58" s="88"/>
      <c r="J58" s="88"/>
      <c r="K58" s="88"/>
      <c r="L58" s="88"/>
      <c r="M58" s="88"/>
      <c r="N58" s="88"/>
      <c r="O58" s="88"/>
      <c r="P58" s="88"/>
      <c r="Q58" s="88"/>
      <c r="R58" s="91"/>
      <c r="S58" s="88"/>
    </row>
    <row r="59" spans="1:19" x14ac:dyDescent="0.25">
      <c r="A59" s="88"/>
      <c r="B59" s="88"/>
      <c r="C59" s="88"/>
      <c r="D59" s="88"/>
      <c r="E59" s="88"/>
      <c r="F59" s="89"/>
      <c r="G59" s="90"/>
      <c r="H59" s="88"/>
      <c r="I59" s="88"/>
      <c r="J59" s="88"/>
      <c r="K59" s="88"/>
      <c r="L59" s="88"/>
      <c r="M59" s="88"/>
      <c r="N59" s="88"/>
      <c r="O59" s="88"/>
      <c r="P59" s="88"/>
      <c r="Q59" s="88"/>
      <c r="R59" s="91"/>
      <c r="S59" s="88"/>
    </row>
    <row r="60" spans="1:19" x14ac:dyDescent="0.25">
      <c r="A60" s="88"/>
      <c r="B60" s="88"/>
      <c r="C60" s="88"/>
      <c r="D60" s="88"/>
      <c r="E60" s="88"/>
      <c r="F60" s="89"/>
      <c r="G60" s="90"/>
      <c r="H60" s="88"/>
      <c r="I60" s="88"/>
      <c r="J60" s="88"/>
      <c r="K60" s="88"/>
      <c r="L60" s="88"/>
      <c r="M60" s="88"/>
      <c r="N60" s="88"/>
      <c r="O60" s="88"/>
      <c r="P60" s="88"/>
      <c r="Q60" s="88"/>
      <c r="R60" s="91"/>
      <c r="S60" s="88"/>
    </row>
    <row r="61" spans="1:19" x14ac:dyDescent="0.25">
      <c r="A61" s="88"/>
      <c r="B61" s="88"/>
      <c r="C61" s="88"/>
      <c r="D61" s="88"/>
      <c r="E61" s="88"/>
      <c r="F61" s="89"/>
      <c r="G61" s="90"/>
      <c r="H61" s="88"/>
      <c r="I61" s="88"/>
      <c r="J61" s="88"/>
      <c r="K61" s="88"/>
      <c r="L61" s="88"/>
      <c r="M61" s="88"/>
      <c r="N61" s="88"/>
      <c r="O61" s="88"/>
      <c r="P61" s="88"/>
      <c r="Q61" s="88"/>
      <c r="R61" s="91"/>
      <c r="S61" s="88"/>
    </row>
    <row r="62" spans="1:19" x14ac:dyDescent="0.25">
      <c r="A62" s="88"/>
      <c r="B62" s="88"/>
      <c r="C62" s="88"/>
      <c r="D62" s="88"/>
      <c r="E62" s="88"/>
      <c r="F62" s="89"/>
      <c r="G62" s="90"/>
      <c r="H62" s="88"/>
      <c r="I62" s="88"/>
      <c r="J62" s="88"/>
      <c r="K62" s="88"/>
      <c r="L62" s="88"/>
      <c r="M62" s="88"/>
      <c r="N62" s="88"/>
      <c r="O62" s="88"/>
      <c r="P62" s="88"/>
      <c r="Q62" s="88"/>
      <c r="R62" s="91"/>
      <c r="S62" s="88"/>
    </row>
    <row r="63" spans="1:19" x14ac:dyDescent="0.25">
      <c r="A63" s="88"/>
      <c r="B63" s="88"/>
      <c r="C63" s="88"/>
      <c r="D63" s="88"/>
      <c r="E63" s="88"/>
      <c r="F63" s="89"/>
      <c r="G63" s="90"/>
      <c r="H63" s="88"/>
      <c r="I63" s="88"/>
      <c r="J63" s="88"/>
      <c r="K63" s="88"/>
      <c r="L63" s="88"/>
      <c r="M63" s="88"/>
      <c r="N63" s="88"/>
      <c r="O63" s="88"/>
      <c r="P63" s="88"/>
      <c r="Q63" s="88"/>
      <c r="R63" s="91"/>
      <c r="S63" s="88"/>
    </row>
    <row r="64" spans="1:19" x14ac:dyDescent="0.25">
      <c r="B64" s="88"/>
      <c r="C64" s="88"/>
      <c r="D64" s="88"/>
      <c r="E64" s="88"/>
      <c r="F64" s="89"/>
      <c r="G64" s="90"/>
      <c r="H64" s="88"/>
      <c r="I64" s="88"/>
      <c r="J64" s="88"/>
      <c r="K64" s="88"/>
      <c r="L64" s="88"/>
      <c r="M64" s="88"/>
      <c r="N64" s="88"/>
      <c r="O64" s="88"/>
      <c r="P64" s="88"/>
      <c r="Q64" s="88"/>
      <c r="R64" s="91"/>
      <c r="S64" s="88"/>
    </row>
    <row r="65" spans="2:19" x14ac:dyDescent="0.25">
      <c r="B65" s="88"/>
      <c r="C65" s="88"/>
      <c r="D65" s="88"/>
      <c r="E65" s="88"/>
      <c r="F65" s="89"/>
      <c r="G65" s="90"/>
      <c r="H65" s="88"/>
      <c r="I65" s="88"/>
      <c r="J65" s="88"/>
      <c r="K65" s="88"/>
      <c r="L65" s="88"/>
      <c r="M65" s="88"/>
      <c r="N65" s="88"/>
      <c r="O65" s="88"/>
      <c r="P65" s="88"/>
      <c r="Q65" s="88"/>
      <c r="R65" s="91"/>
      <c r="S65" s="88"/>
    </row>
    <row r="66" spans="2:19" x14ac:dyDescent="0.25">
      <c r="B66" s="92"/>
      <c r="C66" s="92"/>
      <c r="D66" s="92"/>
      <c r="E66" s="92"/>
      <c r="F66" s="93"/>
      <c r="G66" s="92"/>
      <c r="H66" s="92"/>
      <c r="I66" s="92"/>
      <c r="J66" s="92"/>
      <c r="K66" s="92"/>
      <c r="L66" s="92"/>
      <c r="M66" s="92"/>
      <c r="N66" s="92"/>
      <c r="O66" s="92"/>
      <c r="P66" s="92"/>
      <c r="Q66" s="92"/>
      <c r="R66" s="92"/>
      <c r="S66" s="92"/>
    </row>
    <row r="67" spans="2:19" x14ac:dyDescent="0.25">
      <c r="B67" s="88"/>
      <c r="C67" s="88"/>
      <c r="D67" s="88"/>
      <c r="E67" s="88"/>
      <c r="F67" s="89"/>
      <c r="G67" s="88"/>
      <c r="H67" s="88"/>
      <c r="I67" s="88"/>
      <c r="J67" s="88"/>
      <c r="K67" s="88"/>
      <c r="L67" s="88"/>
      <c r="M67" s="88"/>
      <c r="N67" s="88"/>
      <c r="O67" s="88"/>
      <c r="P67" s="88"/>
      <c r="Q67" s="88"/>
      <c r="R67" s="92"/>
      <c r="S67" s="88"/>
    </row>
    <row r="68" spans="2:19" x14ac:dyDescent="0.25">
      <c r="B68" s="88"/>
      <c r="C68" s="88"/>
      <c r="D68" s="88"/>
      <c r="E68" s="88"/>
      <c r="F68" s="89"/>
      <c r="G68" s="88"/>
      <c r="H68" s="88"/>
      <c r="I68" s="88"/>
      <c r="J68" s="88"/>
      <c r="K68" s="88"/>
      <c r="L68" s="88"/>
      <c r="M68" s="88"/>
      <c r="N68" s="88"/>
      <c r="O68" s="88"/>
      <c r="P68" s="88"/>
      <c r="Q68" s="88"/>
      <c r="R68" s="92"/>
      <c r="S68" s="88"/>
    </row>
    <row r="69" spans="2:19" x14ac:dyDescent="0.25">
      <c r="B69" s="88"/>
      <c r="C69" s="88"/>
      <c r="D69" s="88"/>
      <c r="E69" s="88"/>
      <c r="F69" s="89"/>
      <c r="G69" s="88"/>
      <c r="H69" s="88"/>
      <c r="I69" s="88"/>
      <c r="J69" s="88"/>
      <c r="K69" s="88"/>
      <c r="L69" s="88"/>
      <c r="M69" s="88"/>
      <c r="N69" s="88"/>
      <c r="O69" s="88"/>
      <c r="P69" s="88"/>
      <c r="Q69" s="88"/>
      <c r="R69" s="92"/>
      <c r="S69" s="88"/>
    </row>
    <row r="70" spans="2:19" x14ac:dyDescent="0.25">
      <c r="B70" s="88"/>
      <c r="C70" s="88"/>
      <c r="D70" s="88"/>
      <c r="E70" s="88"/>
      <c r="F70" s="89"/>
      <c r="G70" s="88"/>
      <c r="H70" s="88"/>
      <c r="I70" s="88"/>
      <c r="J70" s="88"/>
      <c r="K70" s="88"/>
      <c r="L70" s="88"/>
      <c r="M70" s="88"/>
      <c r="N70" s="88"/>
      <c r="O70" s="88"/>
      <c r="P70" s="88"/>
      <c r="Q70" s="88"/>
      <c r="R70" s="92"/>
      <c r="S70" s="88"/>
    </row>
  </sheetData>
  <mergeCells count="2">
    <mergeCell ref="F3:S3"/>
    <mergeCell ref="B3:E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6" sqref="J26"/>
    </sheetView>
  </sheetViews>
  <sheetFormatPr defaultRowHeight="15" x14ac:dyDescent="0.25"/>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Instruktion</vt:lpstr>
      <vt:lpstr>Produktion och intäkter</vt:lpstr>
      <vt:lpstr>Resultat i diagram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2016-08-16T11:21:08Z</dcterms:created>
  <dcterms:modified xsi:type="dcterms:W3CDTF">2016-08-16T11:21:50Z</dcterms:modified>
</cp:coreProperties>
</file>