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270" windowWidth="21660" windowHeight="14820" activeTab="1"/>
  </bookViews>
  <sheets>
    <sheet name="Instruktioner" sheetId="16" r:id="rId1"/>
    <sheet name="LCC-kalkyl" sheetId="7" r:id="rId2"/>
    <sheet name="Känslighetsanalys 1" sheetId="13" r:id="rId3"/>
    <sheet name="Känslighetsanalys 2" sheetId="14" r:id="rId4"/>
    <sheet name="Beräkn.exempel väggmtrl" sheetId="15" r:id="rId5"/>
    <sheet name="Beräkn exempel belysning" sheetId="17" r:id="rId6"/>
    <sheet name="Livslängder" sheetId="10" r:id="rId7"/>
    <sheet name="Nuvärde årlig betalning" sheetId="18" r:id="rId8"/>
    <sheet name="Nuvärde enstaka betalning" sheetId="19" r:id="rId9"/>
  </sheets>
  <externalReferences>
    <externalReference r:id="rId10"/>
  </externalReferences>
  <definedNames>
    <definedName name="_ftn1" localSheetId="0">Instruktioner!$A$42</definedName>
    <definedName name="_ftnref1" localSheetId="0">Instruktioner!$A$27</definedName>
  </definedNames>
  <calcPr calcId="145621"/>
</workbook>
</file>

<file path=xl/calcChain.xml><?xml version="1.0" encoding="utf-8"?>
<calcChain xmlns="http://schemas.openxmlformats.org/spreadsheetml/2006/main">
  <c r="I300" i="14" l="1"/>
  <c r="E300" i="14"/>
  <c r="A300" i="14"/>
  <c r="I244" i="14"/>
  <c r="E244" i="14"/>
  <c r="A244" i="14"/>
  <c r="I188" i="14"/>
  <c r="E188" i="14"/>
  <c r="A188" i="14"/>
  <c r="I76" i="14"/>
  <c r="E76" i="14"/>
  <c r="A76" i="14"/>
  <c r="I300" i="13"/>
  <c r="E300" i="13"/>
  <c r="A300" i="13"/>
  <c r="I244" i="13"/>
  <c r="E244" i="13"/>
  <c r="A244" i="13"/>
  <c r="I188" i="13"/>
  <c r="E188" i="13"/>
  <c r="A188" i="13"/>
  <c r="I76" i="13"/>
  <c r="E76" i="13"/>
  <c r="A76" i="13"/>
  <c r="J247" i="14"/>
  <c r="F247" i="14"/>
  <c r="E251" i="14"/>
  <c r="E250" i="14"/>
  <c r="F250" i="14"/>
  <c r="F248" i="14"/>
  <c r="B11" i="14"/>
  <c r="F251" i="14"/>
  <c r="B247" i="14"/>
  <c r="J191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F191" i="14"/>
  <c r="B191" i="14"/>
  <c r="A195" i="14"/>
  <c r="A196" i="14"/>
  <c r="A197" i="14"/>
  <c r="A198" i="14"/>
  <c r="A194" i="14"/>
  <c r="J135" i="14"/>
  <c r="I138" i="14"/>
  <c r="I139" i="14"/>
  <c r="F135" i="14"/>
  <c r="E138" i="14"/>
  <c r="E139" i="14"/>
  <c r="E140" i="14"/>
  <c r="B135" i="14"/>
  <c r="J79" i="14"/>
  <c r="I82" i="14"/>
  <c r="F79" i="14"/>
  <c r="B79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B136" i="14"/>
  <c r="J247" i="13"/>
  <c r="I250" i="13"/>
  <c r="I251" i="13"/>
  <c r="I252" i="13"/>
  <c r="F247" i="13"/>
  <c r="E250" i="13"/>
  <c r="B247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J191" i="13"/>
  <c r="I194" i="13"/>
  <c r="F191" i="13"/>
  <c r="E194" i="13"/>
  <c r="B191" i="13"/>
  <c r="A194" i="13"/>
  <c r="A195" i="13"/>
  <c r="B195" i="13"/>
  <c r="C195" i="13"/>
  <c r="J135" i="13"/>
  <c r="I138" i="13"/>
  <c r="I139" i="13"/>
  <c r="F135" i="13"/>
  <c r="E138" i="13"/>
  <c r="F136" i="13"/>
  <c r="B136" i="13"/>
  <c r="B135" i="13"/>
  <c r="J79" i="13"/>
  <c r="F79" i="13"/>
  <c r="E82" i="13"/>
  <c r="E83" i="13"/>
  <c r="E84" i="13"/>
  <c r="B80" i="13"/>
  <c r="B79" i="13"/>
  <c r="J24" i="13"/>
  <c r="J23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B131" i="13"/>
  <c r="C131" i="13"/>
  <c r="I57" i="13"/>
  <c r="A138" i="13"/>
  <c r="B11" i="13"/>
  <c r="I250" i="7"/>
  <c r="I251" i="7"/>
  <c r="I252" i="7"/>
  <c r="I253" i="7"/>
  <c r="E250" i="7"/>
  <c r="E251" i="7"/>
  <c r="E252" i="7"/>
  <c r="E253" i="7"/>
  <c r="F253" i="7"/>
  <c r="E254" i="7"/>
  <c r="E255" i="7"/>
  <c r="E256" i="7"/>
  <c r="E257" i="7"/>
  <c r="A250" i="7"/>
  <c r="A251" i="7"/>
  <c r="A252" i="7"/>
  <c r="B252" i="7"/>
  <c r="C252" i="7"/>
  <c r="A253" i="7"/>
  <c r="I194" i="7"/>
  <c r="I195" i="7"/>
  <c r="I196" i="7"/>
  <c r="I197" i="7"/>
  <c r="I198" i="7"/>
  <c r="J198" i="7"/>
  <c r="K198" i="7"/>
  <c r="I199" i="7"/>
  <c r="I200" i="7"/>
  <c r="E194" i="7"/>
  <c r="E195" i="7"/>
  <c r="A194" i="7"/>
  <c r="A195" i="7"/>
  <c r="A196" i="7"/>
  <c r="I138" i="7"/>
  <c r="I139" i="7"/>
  <c r="I140" i="7"/>
  <c r="J140" i="7"/>
  <c r="I141" i="7"/>
  <c r="J141" i="7"/>
  <c r="I142" i="7"/>
  <c r="E138" i="7"/>
  <c r="A138" i="7"/>
  <c r="E82" i="7"/>
  <c r="A82" i="7"/>
  <c r="A83" i="7"/>
  <c r="A84" i="7"/>
  <c r="A85" i="7"/>
  <c r="A86" i="7"/>
  <c r="A87" i="7"/>
  <c r="B87" i="7"/>
  <c r="A88" i="7"/>
  <c r="E55" i="7"/>
  <c r="I82" i="7"/>
  <c r="I83" i="7"/>
  <c r="I84" i="7"/>
  <c r="J251" i="7"/>
  <c r="K251" i="7"/>
  <c r="J252" i="7"/>
  <c r="K252" i="7"/>
  <c r="F251" i="7"/>
  <c r="G251" i="7"/>
  <c r="F252" i="7"/>
  <c r="G252" i="7"/>
  <c r="G253" i="7"/>
  <c r="F254" i="7"/>
  <c r="G254" i="7"/>
  <c r="F255" i="7"/>
  <c r="G255" i="7"/>
  <c r="F256" i="7"/>
  <c r="G256" i="7"/>
  <c r="B251" i="7"/>
  <c r="C251" i="7"/>
  <c r="J195" i="7"/>
  <c r="K195" i="7"/>
  <c r="J196" i="7"/>
  <c r="K196" i="7"/>
  <c r="J197" i="7"/>
  <c r="K197" i="7"/>
  <c r="B195" i="7"/>
  <c r="C195" i="7"/>
  <c r="J139" i="7"/>
  <c r="K139" i="7"/>
  <c r="K140" i="7"/>
  <c r="K141" i="7"/>
  <c r="J138" i="7"/>
  <c r="J83" i="7"/>
  <c r="J82" i="7"/>
  <c r="B83" i="7"/>
  <c r="B84" i="7"/>
  <c r="B85" i="7"/>
  <c r="B86" i="7"/>
  <c r="C86" i="7"/>
  <c r="E48" i="7"/>
  <c r="F48" i="7"/>
  <c r="B194" i="7"/>
  <c r="F194" i="7"/>
  <c r="J194" i="7"/>
  <c r="J250" i="7"/>
  <c r="I26" i="7"/>
  <c r="J26" i="7"/>
  <c r="I27" i="7"/>
  <c r="J27" i="7"/>
  <c r="K27" i="7"/>
  <c r="I28" i="7"/>
  <c r="J28" i="7"/>
  <c r="I29" i="7"/>
  <c r="J29" i="7"/>
  <c r="I30" i="7"/>
  <c r="J30" i="7"/>
  <c r="K30" i="7"/>
  <c r="I31" i="7"/>
  <c r="J31" i="7"/>
  <c r="I32" i="7"/>
  <c r="J32" i="7"/>
  <c r="I33" i="7"/>
  <c r="J33" i="7"/>
  <c r="I34" i="7"/>
  <c r="J34" i="7"/>
  <c r="I35" i="7"/>
  <c r="J35" i="7"/>
  <c r="I36" i="7"/>
  <c r="J36" i="7"/>
  <c r="K36" i="7"/>
  <c r="I37" i="7"/>
  <c r="J37" i="7"/>
  <c r="I38" i="7"/>
  <c r="J38" i="7"/>
  <c r="K38" i="7"/>
  <c r="I39" i="7"/>
  <c r="J39" i="7"/>
  <c r="K39" i="7"/>
  <c r="I40" i="7"/>
  <c r="J40" i="7"/>
  <c r="I41" i="7"/>
  <c r="J41" i="7"/>
  <c r="I42" i="7"/>
  <c r="J42" i="7"/>
  <c r="K42" i="7"/>
  <c r="I43" i="7"/>
  <c r="J43" i="7"/>
  <c r="I44" i="7"/>
  <c r="J44" i="7"/>
  <c r="I45" i="7"/>
  <c r="J45" i="7"/>
  <c r="I46" i="7"/>
  <c r="J46" i="7"/>
  <c r="K46" i="7"/>
  <c r="I47" i="7"/>
  <c r="J47" i="7"/>
  <c r="K47" i="7"/>
  <c r="I48" i="7"/>
  <c r="J48" i="7"/>
  <c r="I49" i="7"/>
  <c r="J49" i="7"/>
  <c r="I50" i="7"/>
  <c r="J50" i="7"/>
  <c r="I51" i="7"/>
  <c r="J51" i="7"/>
  <c r="K51" i="7"/>
  <c r="I52" i="7"/>
  <c r="J52" i="7"/>
  <c r="I53" i="7"/>
  <c r="J53" i="7"/>
  <c r="I54" i="7"/>
  <c r="J54" i="7"/>
  <c r="I55" i="7"/>
  <c r="J55" i="7"/>
  <c r="I56" i="7"/>
  <c r="J56" i="7"/>
  <c r="K56" i="7"/>
  <c r="I57" i="7"/>
  <c r="J57" i="7"/>
  <c r="K57" i="7"/>
  <c r="I58" i="7"/>
  <c r="J58" i="7"/>
  <c r="K58" i="7"/>
  <c r="I59" i="7"/>
  <c r="J59" i="7"/>
  <c r="K59" i="7"/>
  <c r="I60" i="7"/>
  <c r="J60" i="7"/>
  <c r="K60" i="7"/>
  <c r="I61" i="7"/>
  <c r="J61" i="7"/>
  <c r="K61" i="7"/>
  <c r="I62" i="7"/>
  <c r="J62" i="7"/>
  <c r="K62" i="7"/>
  <c r="I63" i="7"/>
  <c r="J63" i="7"/>
  <c r="K63" i="7"/>
  <c r="I64" i="7"/>
  <c r="J64" i="7"/>
  <c r="K64" i="7"/>
  <c r="I65" i="7"/>
  <c r="J65" i="7"/>
  <c r="K65" i="7"/>
  <c r="I66" i="7"/>
  <c r="J66" i="7"/>
  <c r="K66" i="7"/>
  <c r="I67" i="7"/>
  <c r="J67" i="7"/>
  <c r="K67" i="7"/>
  <c r="I68" i="7"/>
  <c r="J68" i="7"/>
  <c r="K68" i="7"/>
  <c r="I69" i="7"/>
  <c r="J69" i="7"/>
  <c r="K69" i="7"/>
  <c r="I70" i="7"/>
  <c r="J70" i="7"/>
  <c r="K70" i="7"/>
  <c r="I71" i="7"/>
  <c r="J71" i="7"/>
  <c r="K71" i="7"/>
  <c r="I72" i="7"/>
  <c r="J72" i="7"/>
  <c r="K72" i="7"/>
  <c r="I73" i="7"/>
  <c r="J73" i="7"/>
  <c r="K73" i="7"/>
  <c r="I74" i="7"/>
  <c r="J74" i="7"/>
  <c r="K74" i="7"/>
  <c r="I75" i="7"/>
  <c r="J75" i="7"/>
  <c r="K75" i="7"/>
  <c r="F250" i="7"/>
  <c r="B250" i="7"/>
  <c r="B82" i="7"/>
  <c r="C82" i="7"/>
  <c r="E26" i="7"/>
  <c r="F26" i="7"/>
  <c r="A27" i="7"/>
  <c r="B6" i="19"/>
  <c r="C6" i="19"/>
  <c r="D6" i="19"/>
  <c r="E6" i="19"/>
  <c r="F6" i="19"/>
  <c r="G6" i="19"/>
  <c r="G9" i="19"/>
  <c r="H6" i="19"/>
  <c r="I6" i="19"/>
  <c r="J6" i="19"/>
  <c r="K6" i="19"/>
  <c r="K9" i="19"/>
  <c r="L6" i="19"/>
  <c r="M6" i="19"/>
  <c r="N6" i="19"/>
  <c r="O6" i="19"/>
  <c r="O9" i="19"/>
  <c r="P6" i="19"/>
  <c r="Q6" i="19"/>
  <c r="R6" i="19"/>
  <c r="S6" i="19"/>
  <c r="S9" i="19"/>
  <c r="T6" i="19"/>
  <c r="B7" i="19"/>
  <c r="C7" i="19"/>
  <c r="D7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S7" i="19"/>
  <c r="T7" i="19"/>
  <c r="B8" i="19"/>
  <c r="C8" i="19"/>
  <c r="D8" i="19"/>
  <c r="E8" i="19"/>
  <c r="F8" i="19"/>
  <c r="G8" i="19"/>
  <c r="H8" i="19"/>
  <c r="I8" i="19"/>
  <c r="J8" i="19"/>
  <c r="K8" i="19"/>
  <c r="L8" i="19"/>
  <c r="M8" i="19"/>
  <c r="N8" i="19"/>
  <c r="O8" i="19"/>
  <c r="P8" i="19"/>
  <c r="Q8" i="19"/>
  <c r="R8" i="19"/>
  <c r="S8" i="19"/>
  <c r="T8" i="19"/>
  <c r="B9" i="19"/>
  <c r="C9" i="19"/>
  <c r="D9" i="19"/>
  <c r="E9" i="19"/>
  <c r="F9" i="19"/>
  <c r="H9" i="19"/>
  <c r="I9" i="19"/>
  <c r="J9" i="19"/>
  <c r="L9" i="19"/>
  <c r="M9" i="19"/>
  <c r="N9" i="19"/>
  <c r="P9" i="19"/>
  <c r="Q9" i="19"/>
  <c r="R9" i="19"/>
  <c r="T9" i="19"/>
  <c r="B10" i="19"/>
  <c r="C10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B11" i="19"/>
  <c r="C11" i="19"/>
  <c r="D11" i="19"/>
  <c r="E11" i="19"/>
  <c r="F11" i="19"/>
  <c r="G11" i="19"/>
  <c r="H11" i="19"/>
  <c r="I11" i="19"/>
  <c r="J11" i="19"/>
  <c r="K11" i="19"/>
  <c r="L11" i="19"/>
  <c r="M11" i="19"/>
  <c r="N11" i="19"/>
  <c r="O11" i="19"/>
  <c r="P11" i="19"/>
  <c r="Q11" i="19"/>
  <c r="R11" i="19"/>
  <c r="S11" i="19"/>
  <c r="T11" i="19"/>
  <c r="B12" i="19"/>
  <c r="C12" i="19"/>
  <c r="D12" i="19"/>
  <c r="E12" i="19"/>
  <c r="F12" i="19"/>
  <c r="G12" i="19"/>
  <c r="H12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B13" i="19"/>
  <c r="C13" i="19"/>
  <c r="D13" i="19"/>
  <c r="E13" i="19"/>
  <c r="F13" i="19"/>
  <c r="G13" i="19"/>
  <c r="H13" i="19"/>
  <c r="I13" i="19"/>
  <c r="J13" i="19"/>
  <c r="K13" i="19"/>
  <c r="L13" i="19"/>
  <c r="M13" i="19"/>
  <c r="N13" i="19"/>
  <c r="O13" i="19"/>
  <c r="P13" i="19"/>
  <c r="Q13" i="19"/>
  <c r="R13" i="19"/>
  <c r="S13" i="19"/>
  <c r="T13" i="19"/>
  <c r="B14" i="19"/>
  <c r="C14" i="19"/>
  <c r="D14" i="19"/>
  <c r="E14" i="19"/>
  <c r="F14" i="19"/>
  <c r="G14" i="19"/>
  <c r="H14" i="19"/>
  <c r="I14" i="19"/>
  <c r="J14" i="19"/>
  <c r="K14" i="19"/>
  <c r="L14" i="19"/>
  <c r="M14" i="19"/>
  <c r="N14" i="19"/>
  <c r="O14" i="19"/>
  <c r="P14" i="19"/>
  <c r="Q14" i="19"/>
  <c r="R14" i="19"/>
  <c r="S14" i="19"/>
  <c r="T14" i="19"/>
  <c r="B15" i="19"/>
  <c r="C15" i="19"/>
  <c r="D15" i="19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S15" i="19"/>
  <c r="T15" i="19"/>
  <c r="B16" i="19"/>
  <c r="C16" i="19"/>
  <c r="D16" i="19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B17" i="19"/>
  <c r="C17" i="19"/>
  <c r="D17" i="19"/>
  <c r="E17" i="19"/>
  <c r="F17" i="19"/>
  <c r="G17" i="19"/>
  <c r="H17" i="19"/>
  <c r="I17" i="19"/>
  <c r="J17" i="19"/>
  <c r="K17" i="19"/>
  <c r="L17" i="19"/>
  <c r="M17" i="19"/>
  <c r="N17" i="19"/>
  <c r="O17" i="19"/>
  <c r="P17" i="19"/>
  <c r="Q17" i="19"/>
  <c r="R17" i="19"/>
  <c r="S17" i="19"/>
  <c r="T17" i="19"/>
  <c r="B18" i="19"/>
  <c r="C18" i="19"/>
  <c r="D18" i="19"/>
  <c r="E18" i="19"/>
  <c r="F18" i="19"/>
  <c r="G18" i="19"/>
  <c r="H18" i="19"/>
  <c r="I18" i="19"/>
  <c r="J18" i="19"/>
  <c r="K18" i="19"/>
  <c r="L18" i="19"/>
  <c r="M18" i="19"/>
  <c r="N18" i="19"/>
  <c r="O18" i="19"/>
  <c r="P18" i="19"/>
  <c r="Q18" i="19"/>
  <c r="R18" i="19"/>
  <c r="S18" i="19"/>
  <c r="T18" i="19"/>
  <c r="B19" i="19"/>
  <c r="C19" i="19"/>
  <c r="D19" i="19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B20" i="19"/>
  <c r="C20" i="19"/>
  <c r="D20" i="19"/>
  <c r="E20" i="19"/>
  <c r="F20" i="19"/>
  <c r="G20" i="19"/>
  <c r="H20" i="19"/>
  <c r="I20" i="19"/>
  <c r="J20" i="19"/>
  <c r="K20" i="19"/>
  <c r="L20" i="19"/>
  <c r="M20" i="19"/>
  <c r="N20" i="19"/>
  <c r="O20" i="19"/>
  <c r="P20" i="19"/>
  <c r="Q20" i="19"/>
  <c r="R20" i="19"/>
  <c r="S20" i="19"/>
  <c r="T20" i="19"/>
  <c r="B21" i="19"/>
  <c r="C21" i="19"/>
  <c r="D21" i="19"/>
  <c r="E21" i="19"/>
  <c r="F21" i="19"/>
  <c r="G21" i="19"/>
  <c r="H21" i="19"/>
  <c r="I21" i="19"/>
  <c r="J21" i="19"/>
  <c r="K21" i="19"/>
  <c r="L21" i="19"/>
  <c r="M21" i="19"/>
  <c r="N21" i="19"/>
  <c r="O21" i="19"/>
  <c r="P21" i="19"/>
  <c r="Q21" i="19"/>
  <c r="R21" i="19"/>
  <c r="S21" i="19"/>
  <c r="T21" i="19"/>
  <c r="B22" i="19"/>
  <c r="C22" i="19"/>
  <c r="D22" i="19"/>
  <c r="E22" i="19"/>
  <c r="F22" i="19"/>
  <c r="G22" i="19"/>
  <c r="H22" i="19"/>
  <c r="I22" i="19"/>
  <c r="J22" i="19"/>
  <c r="K22" i="19"/>
  <c r="L22" i="19"/>
  <c r="M22" i="19"/>
  <c r="N22" i="19"/>
  <c r="O22" i="19"/>
  <c r="P22" i="19"/>
  <c r="Q22" i="19"/>
  <c r="R22" i="19"/>
  <c r="S22" i="19"/>
  <c r="T22" i="19"/>
  <c r="B23" i="19"/>
  <c r="C23" i="19"/>
  <c r="D23" i="19"/>
  <c r="E23" i="19"/>
  <c r="F23" i="19"/>
  <c r="G23" i="19"/>
  <c r="H23" i="19"/>
  <c r="I23" i="19"/>
  <c r="J23" i="19"/>
  <c r="K23" i="19"/>
  <c r="L23" i="19"/>
  <c r="M23" i="19"/>
  <c r="N23" i="19"/>
  <c r="O23" i="19"/>
  <c r="P23" i="19"/>
  <c r="Q23" i="19"/>
  <c r="R23" i="19"/>
  <c r="S23" i="19"/>
  <c r="T23" i="19"/>
  <c r="B24" i="19"/>
  <c r="C24" i="19"/>
  <c r="D24" i="19"/>
  <c r="E24" i="19"/>
  <c r="F24" i="19"/>
  <c r="G24" i="19"/>
  <c r="H24" i="19"/>
  <c r="I24" i="19"/>
  <c r="J24" i="19"/>
  <c r="K24" i="19"/>
  <c r="L24" i="19"/>
  <c r="M24" i="19"/>
  <c r="N24" i="19"/>
  <c r="O24" i="19"/>
  <c r="P24" i="19"/>
  <c r="Q24" i="19"/>
  <c r="R24" i="19"/>
  <c r="S24" i="19"/>
  <c r="T24" i="19"/>
  <c r="B25" i="19"/>
  <c r="C25" i="19"/>
  <c r="D25" i="19"/>
  <c r="E25" i="19"/>
  <c r="F25" i="19"/>
  <c r="G25" i="19"/>
  <c r="H25" i="19"/>
  <c r="I25" i="19"/>
  <c r="J25" i="19"/>
  <c r="K25" i="19"/>
  <c r="L25" i="19"/>
  <c r="M25" i="19"/>
  <c r="N25" i="19"/>
  <c r="O25" i="19"/>
  <c r="P25" i="19"/>
  <c r="Q25" i="19"/>
  <c r="R25" i="19"/>
  <c r="S25" i="19"/>
  <c r="T25" i="19"/>
  <c r="B26" i="19"/>
  <c r="C26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B27" i="19"/>
  <c r="C27" i="19"/>
  <c r="D27" i="19"/>
  <c r="E27" i="19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B28" i="19"/>
  <c r="C28" i="19"/>
  <c r="D28" i="19"/>
  <c r="E28" i="19"/>
  <c r="F28" i="19"/>
  <c r="G28" i="19"/>
  <c r="H28" i="19"/>
  <c r="I28" i="19"/>
  <c r="J28" i="19"/>
  <c r="K28" i="19"/>
  <c r="L28" i="19"/>
  <c r="M28" i="19"/>
  <c r="N28" i="19"/>
  <c r="O28" i="19"/>
  <c r="P28" i="19"/>
  <c r="Q28" i="19"/>
  <c r="R28" i="19"/>
  <c r="S28" i="19"/>
  <c r="T28" i="19"/>
  <c r="B29" i="19"/>
  <c r="C29" i="19"/>
  <c r="D29" i="19"/>
  <c r="E29" i="19"/>
  <c r="F29" i="19"/>
  <c r="G29" i="19"/>
  <c r="H29" i="19"/>
  <c r="I29" i="19"/>
  <c r="J29" i="19"/>
  <c r="K29" i="19"/>
  <c r="L29" i="19"/>
  <c r="M29" i="19"/>
  <c r="N29" i="19"/>
  <c r="O29" i="19"/>
  <c r="P29" i="19"/>
  <c r="Q29" i="19"/>
  <c r="R29" i="19"/>
  <c r="S29" i="19"/>
  <c r="T29" i="19"/>
  <c r="B30" i="19"/>
  <c r="C30" i="19"/>
  <c r="D30" i="19"/>
  <c r="E30" i="19"/>
  <c r="F30" i="19"/>
  <c r="G30" i="19"/>
  <c r="H30" i="19"/>
  <c r="I30" i="19"/>
  <c r="J30" i="19"/>
  <c r="K30" i="19"/>
  <c r="L30" i="19"/>
  <c r="M30" i="19"/>
  <c r="N30" i="19"/>
  <c r="O30" i="19"/>
  <c r="P30" i="19"/>
  <c r="Q30" i="19"/>
  <c r="R30" i="19"/>
  <c r="S30" i="19"/>
  <c r="T30" i="19"/>
  <c r="B31" i="19"/>
  <c r="C31" i="19"/>
  <c r="D31" i="19"/>
  <c r="E31" i="19"/>
  <c r="F31" i="19"/>
  <c r="G31" i="19"/>
  <c r="H31" i="19"/>
  <c r="I31" i="19"/>
  <c r="J31" i="19"/>
  <c r="K31" i="19"/>
  <c r="L31" i="19"/>
  <c r="M31" i="19"/>
  <c r="N31" i="19"/>
  <c r="O31" i="19"/>
  <c r="P31" i="19"/>
  <c r="Q31" i="19"/>
  <c r="R31" i="19"/>
  <c r="S31" i="19"/>
  <c r="T31" i="19"/>
  <c r="B32" i="19"/>
  <c r="C32" i="19"/>
  <c r="D32" i="19"/>
  <c r="E32" i="19"/>
  <c r="F32" i="19"/>
  <c r="G32" i="19"/>
  <c r="H32" i="19"/>
  <c r="I32" i="19"/>
  <c r="J32" i="19"/>
  <c r="K32" i="19"/>
  <c r="L32" i="19"/>
  <c r="M32" i="19"/>
  <c r="N32" i="19"/>
  <c r="O32" i="19"/>
  <c r="P32" i="19"/>
  <c r="Q32" i="19"/>
  <c r="R32" i="19"/>
  <c r="S32" i="19"/>
  <c r="T32" i="19"/>
  <c r="B33" i="19"/>
  <c r="C33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B34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B35" i="19"/>
  <c r="C35" i="19"/>
  <c r="D35" i="19"/>
  <c r="E35" i="19"/>
  <c r="F35" i="19"/>
  <c r="G35" i="19"/>
  <c r="H35" i="19"/>
  <c r="I35" i="19"/>
  <c r="J35" i="19"/>
  <c r="K35" i="19"/>
  <c r="L35" i="19"/>
  <c r="M35" i="19"/>
  <c r="N35" i="19"/>
  <c r="O35" i="19"/>
  <c r="P35" i="19"/>
  <c r="Q35" i="19"/>
  <c r="R35" i="19"/>
  <c r="S35" i="19"/>
  <c r="T35" i="19"/>
  <c r="B36" i="19"/>
  <c r="C36" i="19"/>
  <c r="D36" i="19"/>
  <c r="E36" i="19"/>
  <c r="F36" i="19"/>
  <c r="G36" i="19"/>
  <c r="H36" i="19"/>
  <c r="I36" i="19"/>
  <c r="J36" i="19"/>
  <c r="K36" i="19"/>
  <c r="L36" i="19"/>
  <c r="M36" i="19"/>
  <c r="N36" i="19"/>
  <c r="O36" i="19"/>
  <c r="P36" i="19"/>
  <c r="Q36" i="19"/>
  <c r="R36" i="19"/>
  <c r="S36" i="19"/>
  <c r="T36" i="19"/>
  <c r="B37" i="19"/>
  <c r="C37" i="19"/>
  <c r="D37" i="19"/>
  <c r="E37" i="19"/>
  <c r="F37" i="19"/>
  <c r="G37" i="19"/>
  <c r="H37" i="19"/>
  <c r="I37" i="19"/>
  <c r="J37" i="19"/>
  <c r="K37" i="19"/>
  <c r="L37" i="19"/>
  <c r="M37" i="19"/>
  <c r="N37" i="19"/>
  <c r="O37" i="19"/>
  <c r="P37" i="19"/>
  <c r="Q37" i="19"/>
  <c r="R37" i="19"/>
  <c r="S37" i="19"/>
  <c r="T37" i="19"/>
  <c r="B38" i="19"/>
  <c r="C38" i="19"/>
  <c r="D38" i="19"/>
  <c r="E38" i="19"/>
  <c r="F38" i="19"/>
  <c r="G38" i="19"/>
  <c r="H38" i="19"/>
  <c r="I38" i="19"/>
  <c r="J38" i="19"/>
  <c r="K38" i="19"/>
  <c r="L38" i="19"/>
  <c r="M38" i="19"/>
  <c r="N38" i="19"/>
  <c r="O38" i="19"/>
  <c r="P38" i="19"/>
  <c r="Q38" i="19"/>
  <c r="R38" i="19"/>
  <c r="S38" i="19"/>
  <c r="T38" i="19"/>
  <c r="B39" i="19"/>
  <c r="C39" i="19"/>
  <c r="D39" i="19"/>
  <c r="E39" i="19"/>
  <c r="F39" i="19"/>
  <c r="G39" i="19"/>
  <c r="H39" i="19"/>
  <c r="I39" i="19"/>
  <c r="J39" i="19"/>
  <c r="K39" i="19"/>
  <c r="L39" i="19"/>
  <c r="M39" i="19"/>
  <c r="N39" i="19"/>
  <c r="O39" i="19"/>
  <c r="P39" i="19"/>
  <c r="Q39" i="19"/>
  <c r="R39" i="19"/>
  <c r="S39" i="19"/>
  <c r="T39" i="19"/>
  <c r="B40" i="19"/>
  <c r="C40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B41" i="19"/>
  <c r="C41" i="19"/>
  <c r="D41" i="19"/>
  <c r="E41" i="19"/>
  <c r="F41" i="19"/>
  <c r="G41" i="19"/>
  <c r="H41" i="19"/>
  <c r="I41" i="19"/>
  <c r="J41" i="19"/>
  <c r="K41" i="19"/>
  <c r="L41" i="19"/>
  <c r="M41" i="19"/>
  <c r="N41" i="19"/>
  <c r="O41" i="19"/>
  <c r="P41" i="19"/>
  <c r="Q41" i="19"/>
  <c r="R41" i="19"/>
  <c r="S41" i="19"/>
  <c r="T41" i="19"/>
  <c r="B42" i="19"/>
  <c r="C42" i="19"/>
  <c r="D42" i="19"/>
  <c r="E42" i="19"/>
  <c r="F42" i="19"/>
  <c r="G42" i="19"/>
  <c r="H42" i="19"/>
  <c r="I42" i="19"/>
  <c r="J42" i="19"/>
  <c r="K42" i="19"/>
  <c r="L42" i="19"/>
  <c r="M42" i="19"/>
  <c r="N42" i="19"/>
  <c r="O42" i="19"/>
  <c r="P42" i="19"/>
  <c r="Q42" i="19"/>
  <c r="R42" i="19"/>
  <c r="S42" i="19"/>
  <c r="T42" i="19"/>
  <c r="B43" i="19"/>
  <c r="C43" i="19"/>
  <c r="D43" i="19"/>
  <c r="E43" i="19"/>
  <c r="F43" i="19"/>
  <c r="G43" i="19"/>
  <c r="H43" i="19"/>
  <c r="I43" i="19"/>
  <c r="J43" i="19"/>
  <c r="K43" i="19"/>
  <c r="L43" i="19"/>
  <c r="M43" i="19"/>
  <c r="N43" i="19"/>
  <c r="O43" i="19"/>
  <c r="P43" i="19"/>
  <c r="Q43" i="19"/>
  <c r="R43" i="19"/>
  <c r="S43" i="19"/>
  <c r="T43" i="19"/>
  <c r="B44" i="19"/>
  <c r="C44" i="19"/>
  <c r="D44" i="19"/>
  <c r="E44" i="19"/>
  <c r="F44" i="19"/>
  <c r="G44" i="19"/>
  <c r="H44" i="19"/>
  <c r="I44" i="19"/>
  <c r="J44" i="19"/>
  <c r="K44" i="19"/>
  <c r="L44" i="19"/>
  <c r="M44" i="19"/>
  <c r="N44" i="19"/>
  <c r="O44" i="19"/>
  <c r="P44" i="19"/>
  <c r="Q44" i="19"/>
  <c r="R44" i="19"/>
  <c r="S44" i="19"/>
  <c r="T44" i="19"/>
  <c r="B45" i="19"/>
  <c r="C45" i="19"/>
  <c r="D45" i="19"/>
  <c r="E45" i="19"/>
  <c r="F45" i="19"/>
  <c r="G45" i="19"/>
  <c r="H45" i="19"/>
  <c r="I45" i="19"/>
  <c r="J45" i="19"/>
  <c r="K45" i="19"/>
  <c r="L45" i="19"/>
  <c r="M45" i="19"/>
  <c r="N45" i="19"/>
  <c r="O45" i="19"/>
  <c r="P45" i="19"/>
  <c r="Q45" i="19"/>
  <c r="R45" i="19"/>
  <c r="S45" i="19"/>
  <c r="T45" i="19"/>
  <c r="B46" i="19"/>
  <c r="C46" i="19"/>
  <c r="D46" i="19"/>
  <c r="E46" i="19"/>
  <c r="F46" i="19"/>
  <c r="G46" i="19"/>
  <c r="H46" i="19"/>
  <c r="I46" i="19"/>
  <c r="J46" i="19"/>
  <c r="K46" i="19"/>
  <c r="L46" i="19"/>
  <c r="M46" i="19"/>
  <c r="N46" i="19"/>
  <c r="O46" i="19"/>
  <c r="P46" i="19"/>
  <c r="Q46" i="19"/>
  <c r="R46" i="19"/>
  <c r="S46" i="19"/>
  <c r="T46" i="19"/>
  <c r="B47" i="19"/>
  <c r="C47" i="19"/>
  <c r="D47" i="19"/>
  <c r="E47" i="19"/>
  <c r="F47" i="19"/>
  <c r="G47" i="19"/>
  <c r="H47" i="19"/>
  <c r="I47" i="19"/>
  <c r="J47" i="19"/>
  <c r="K47" i="19"/>
  <c r="L47" i="19"/>
  <c r="M47" i="19"/>
  <c r="N47" i="19"/>
  <c r="O47" i="19"/>
  <c r="P47" i="19"/>
  <c r="Q47" i="19"/>
  <c r="R47" i="19"/>
  <c r="S47" i="19"/>
  <c r="T47" i="19"/>
  <c r="B48" i="19"/>
  <c r="C48" i="19"/>
  <c r="D48" i="19"/>
  <c r="E48" i="19"/>
  <c r="F48" i="19"/>
  <c r="G48" i="19"/>
  <c r="H48" i="19"/>
  <c r="I48" i="19"/>
  <c r="J48" i="19"/>
  <c r="K48" i="19"/>
  <c r="L48" i="19"/>
  <c r="M48" i="19"/>
  <c r="N48" i="19"/>
  <c r="O48" i="19"/>
  <c r="P48" i="19"/>
  <c r="Q48" i="19"/>
  <c r="R48" i="19"/>
  <c r="S48" i="19"/>
  <c r="T48" i="19"/>
  <c r="B49" i="19"/>
  <c r="C49" i="19"/>
  <c r="D49" i="19"/>
  <c r="E49" i="19"/>
  <c r="F49" i="19"/>
  <c r="G49" i="19"/>
  <c r="H49" i="19"/>
  <c r="I49" i="19"/>
  <c r="J49" i="19"/>
  <c r="K49" i="19"/>
  <c r="L49" i="19"/>
  <c r="M49" i="19"/>
  <c r="N49" i="19"/>
  <c r="O49" i="19"/>
  <c r="P49" i="19"/>
  <c r="Q49" i="19"/>
  <c r="R49" i="19"/>
  <c r="S49" i="19"/>
  <c r="T49" i="19"/>
  <c r="B50" i="19"/>
  <c r="C50" i="19"/>
  <c r="D50" i="19"/>
  <c r="E50" i="19"/>
  <c r="F50" i="19"/>
  <c r="G50" i="19"/>
  <c r="H50" i="19"/>
  <c r="I50" i="19"/>
  <c r="J50" i="19"/>
  <c r="K50" i="19"/>
  <c r="L50" i="19"/>
  <c r="M50" i="19"/>
  <c r="N50" i="19"/>
  <c r="O50" i="19"/>
  <c r="P50" i="19"/>
  <c r="Q50" i="19"/>
  <c r="R50" i="19"/>
  <c r="S50" i="19"/>
  <c r="T50" i="19"/>
  <c r="B51" i="19"/>
  <c r="C51" i="19"/>
  <c r="D51" i="19"/>
  <c r="E51" i="19"/>
  <c r="F51" i="19"/>
  <c r="G51" i="19"/>
  <c r="H51" i="19"/>
  <c r="I51" i="19"/>
  <c r="J51" i="19"/>
  <c r="K51" i="19"/>
  <c r="L51" i="19"/>
  <c r="M51" i="19"/>
  <c r="N51" i="19"/>
  <c r="O51" i="19"/>
  <c r="P51" i="19"/>
  <c r="Q51" i="19"/>
  <c r="R51" i="19"/>
  <c r="S51" i="19"/>
  <c r="T51" i="19"/>
  <c r="B52" i="19"/>
  <c r="C52" i="19"/>
  <c r="D52" i="19"/>
  <c r="E52" i="19"/>
  <c r="F52" i="19"/>
  <c r="G52" i="19"/>
  <c r="H52" i="19"/>
  <c r="I52" i="19"/>
  <c r="J52" i="19"/>
  <c r="K52" i="19"/>
  <c r="L52" i="19"/>
  <c r="M52" i="19"/>
  <c r="N52" i="19"/>
  <c r="O52" i="19"/>
  <c r="P52" i="19"/>
  <c r="Q52" i="19"/>
  <c r="R52" i="19"/>
  <c r="S52" i="19"/>
  <c r="T52" i="19"/>
  <c r="B53" i="19"/>
  <c r="C53" i="19"/>
  <c r="D53" i="19"/>
  <c r="E53" i="19"/>
  <c r="F53" i="19"/>
  <c r="G53" i="19"/>
  <c r="H53" i="19"/>
  <c r="I53" i="19"/>
  <c r="J53" i="19"/>
  <c r="K53" i="19"/>
  <c r="L53" i="19"/>
  <c r="M53" i="19"/>
  <c r="N53" i="19"/>
  <c r="O53" i="19"/>
  <c r="P53" i="19"/>
  <c r="Q53" i="19"/>
  <c r="R53" i="19"/>
  <c r="S53" i="19"/>
  <c r="T53" i="19"/>
  <c r="B54" i="19"/>
  <c r="C54" i="19"/>
  <c r="D54" i="19"/>
  <c r="E54" i="19"/>
  <c r="F54" i="19"/>
  <c r="G54" i="19"/>
  <c r="H54" i="19"/>
  <c r="I54" i="19"/>
  <c r="J54" i="19"/>
  <c r="K54" i="19"/>
  <c r="L54" i="19"/>
  <c r="M54" i="19"/>
  <c r="N54" i="19"/>
  <c r="O54" i="19"/>
  <c r="P54" i="19"/>
  <c r="Q54" i="19"/>
  <c r="R54" i="19"/>
  <c r="S54" i="19"/>
  <c r="T54" i="19"/>
  <c r="B55" i="19"/>
  <c r="C55" i="19"/>
  <c r="D55" i="19"/>
  <c r="E55" i="19"/>
  <c r="F55" i="19"/>
  <c r="G55" i="19"/>
  <c r="H55" i="19"/>
  <c r="I55" i="19"/>
  <c r="J55" i="19"/>
  <c r="K55" i="19"/>
  <c r="L55" i="19"/>
  <c r="M55" i="19"/>
  <c r="N55" i="19"/>
  <c r="O55" i="19"/>
  <c r="P55" i="19"/>
  <c r="Q55" i="19"/>
  <c r="R55" i="19"/>
  <c r="S55" i="19"/>
  <c r="T55" i="19"/>
  <c r="B6" i="18"/>
  <c r="C6" i="18"/>
  <c r="D6" i="18"/>
  <c r="E6" i="18"/>
  <c r="F6" i="18"/>
  <c r="G6" i="18"/>
  <c r="H6" i="18"/>
  <c r="I6" i="18"/>
  <c r="J6" i="18"/>
  <c r="K6" i="18"/>
  <c r="L6" i="18"/>
  <c r="M6" i="18"/>
  <c r="N6" i="18"/>
  <c r="O6" i="18"/>
  <c r="P6" i="18"/>
  <c r="Q6" i="18"/>
  <c r="R6" i="18"/>
  <c r="S6" i="18"/>
  <c r="T6" i="18"/>
  <c r="B7" i="18"/>
  <c r="C7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Q7" i="18"/>
  <c r="R7" i="18"/>
  <c r="S7" i="18"/>
  <c r="T7" i="18"/>
  <c r="B8" i="18"/>
  <c r="C8" i="18"/>
  <c r="D8" i="18"/>
  <c r="E8" i="18"/>
  <c r="F8" i="18"/>
  <c r="G8" i="18"/>
  <c r="H8" i="18"/>
  <c r="I8" i="18"/>
  <c r="J8" i="18"/>
  <c r="K8" i="18"/>
  <c r="L8" i="18"/>
  <c r="M8" i="18"/>
  <c r="N8" i="18"/>
  <c r="O8" i="18"/>
  <c r="P8" i="18"/>
  <c r="Q8" i="18"/>
  <c r="R8" i="18"/>
  <c r="S8" i="18"/>
  <c r="T8" i="18"/>
  <c r="B9" i="18"/>
  <c r="C9" i="18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Q9" i="18"/>
  <c r="R9" i="18"/>
  <c r="S9" i="18"/>
  <c r="T9" i="18"/>
  <c r="B10" i="18"/>
  <c r="C10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B11" i="18"/>
  <c r="C11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Q11" i="18"/>
  <c r="R11" i="18"/>
  <c r="S11" i="18"/>
  <c r="T11" i="18"/>
  <c r="B12" i="18"/>
  <c r="C12" i="18"/>
  <c r="D12" i="18"/>
  <c r="E12" i="18"/>
  <c r="F12" i="18"/>
  <c r="G12" i="18"/>
  <c r="H12" i="18"/>
  <c r="I12" i="18"/>
  <c r="J12" i="18"/>
  <c r="K12" i="18"/>
  <c r="L12" i="18"/>
  <c r="M12" i="18"/>
  <c r="N12" i="18"/>
  <c r="O12" i="18"/>
  <c r="P12" i="18"/>
  <c r="Q12" i="18"/>
  <c r="R12" i="18"/>
  <c r="S12" i="18"/>
  <c r="T12" i="18"/>
  <c r="B13" i="18"/>
  <c r="C13" i="18"/>
  <c r="D13" i="18"/>
  <c r="E13" i="18"/>
  <c r="F13" i="18"/>
  <c r="G13" i="18"/>
  <c r="H13" i="18"/>
  <c r="I13" i="18"/>
  <c r="J13" i="18"/>
  <c r="K13" i="18"/>
  <c r="L13" i="18"/>
  <c r="M13" i="18"/>
  <c r="N13" i="18"/>
  <c r="O13" i="18"/>
  <c r="P13" i="18"/>
  <c r="Q13" i="18"/>
  <c r="R13" i="18"/>
  <c r="S13" i="18"/>
  <c r="T13" i="18"/>
  <c r="B14" i="18"/>
  <c r="C14" i="18"/>
  <c r="D14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Q14" i="18"/>
  <c r="R14" i="18"/>
  <c r="S14" i="18"/>
  <c r="T14" i="18"/>
  <c r="B15" i="18"/>
  <c r="C15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Q15" i="18"/>
  <c r="R15" i="18"/>
  <c r="S15" i="18"/>
  <c r="T15" i="18"/>
  <c r="B16" i="18"/>
  <c r="C16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Q16" i="18"/>
  <c r="R16" i="18"/>
  <c r="S16" i="18"/>
  <c r="T16" i="18"/>
  <c r="B17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Q17" i="18"/>
  <c r="R17" i="18"/>
  <c r="S17" i="18"/>
  <c r="T17" i="18"/>
  <c r="B18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T18" i="18"/>
  <c r="B19" i="18"/>
  <c r="C19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B20" i="18"/>
  <c r="C20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B21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B22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B23" i="18"/>
  <c r="C23" i="18"/>
  <c r="D23" i="18"/>
  <c r="E23" i="18"/>
  <c r="F23" i="18"/>
  <c r="G23" i="18"/>
  <c r="H23" i="18"/>
  <c r="I23" i="18"/>
  <c r="J23" i="18"/>
  <c r="K23" i="18"/>
  <c r="L23" i="18"/>
  <c r="M23" i="18"/>
  <c r="N23" i="18"/>
  <c r="O23" i="18"/>
  <c r="P23" i="18"/>
  <c r="Q23" i="18"/>
  <c r="R23" i="18"/>
  <c r="S23" i="18"/>
  <c r="T23" i="18"/>
  <c r="B24" i="18"/>
  <c r="C24" i="18"/>
  <c r="D24" i="18"/>
  <c r="E24" i="18"/>
  <c r="F24" i="18"/>
  <c r="G24" i="18"/>
  <c r="H24" i="18"/>
  <c r="I24" i="18"/>
  <c r="J24" i="18"/>
  <c r="K24" i="18"/>
  <c r="L24" i="18"/>
  <c r="M24" i="18"/>
  <c r="N24" i="18"/>
  <c r="O24" i="18"/>
  <c r="P24" i="18"/>
  <c r="Q24" i="18"/>
  <c r="R24" i="18"/>
  <c r="S24" i="18"/>
  <c r="T24" i="18"/>
  <c r="B25" i="18"/>
  <c r="C25" i="18"/>
  <c r="D25" i="18"/>
  <c r="E25" i="18"/>
  <c r="F25" i="18"/>
  <c r="G25" i="18"/>
  <c r="H25" i="18"/>
  <c r="I25" i="18"/>
  <c r="J25" i="18"/>
  <c r="K25" i="18"/>
  <c r="L25" i="18"/>
  <c r="M25" i="18"/>
  <c r="N25" i="18"/>
  <c r="O25" i="18"/>
  <c r="P25" i="18"/>
  <c r="Q25" i="18"/>
  <c r="R25" i="18"/>
  <c r="S25" i="18"/>
  <c r="T25" i="18"/>
  <c r="B26" i="18"/>
  <c r="C26" i="18"/>
  <c r="D26" i="18"/>
  <c r="E26" i="18"/>
  <c r="F26" i="18"/>
  <c r="G26" i="18"/>
  <c r="H26" i="18"/>
  <c r="I26" i="18"/>
  <c r="J26" i="18"/>
  <c r="K26" i="18"/>
  <c r="L26" i="18"/>
  <c r="M26" i="18"/>
  <c r="N26" i="18"/>
  <c r="O26" i="18"/>
  <c r="P26" i="18"/>
  <c r="Q26" i="18"/>
  <c r="R26" i="18"/>
  <c r="S26" i="18"/>
  <c r="T26" i="18"/>
  <c r="B27" i="18"/>
  <c r="C27" i="18"/>
  <c r="D27" i="18"/>
  <c r="E27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S27" i="18"/>
  <c r="T27" i="18"/>
  <c r="B28" i="18"/>
  <c r="C28" i="18"/>
  <c r="D28" i="18"/>
  <c r="E28" i="18"/>
  <c r="F28" i="18"/>
  <c r="G28" i="18"/>
  <c r="H28" i="18"/>
  <c r="I28" i="18"/>
  <c r="J28" i="18"/>
  <c r="K28" i="18"/>
  <c r="L28" i="18"/>
  <c r="M28" i="18"/>
  <c r="N28" i="18"/>
  <c r="O28" i="18"/>
  <c r="P28" i="18"/>
  <c r="Q28" i="18"/>
  <c r="R28" i="18"/>
  <c r="S28" i="18"/>
  <c r="T28" i="18"/>
  <c r="B29" i="18"/>
  <c r="C29" i="18"/>
  <c r="D29" i="18"/>
  <c r="E29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R29" i="18"/>
  <c r="S29" i="18"/>
  <c r="T29" i="18"/>
  <c r="B30" i="18"/>
  <c r="C30" i="18"/>
  <c r="D30" i="18"/>
  <c r="E30" i="18"/>
  <c r="F30" i="18"/>
  <c r="G30" i="18"/>
  <c r="H30" i="18"/>
  <c r="I30" i="18"/>
  <c r="J30" i="18"/>
  <c r="K30" i="18"/>
  <c r="L30" i="18"/>
  <c r="M30" i="18"/>
  <c r="N30" i="18"/>
  <c r="O30" i="18"/>
  <c r="P30" i="18"/>
  <c r="Q30" i="18"/>
  <c r="R30" i="18"/>
  <c r="S30" i="18"/>
  <c r="T30" i="18"/>
  <c r="B31" i="18"/>
  <c r="C31" i="18"/>
  <c r="D31" i="18"/>
  <c r="E31" i="18"/>
  <c r="F31" i="18"/>
  <c r="G31" i="18"/>
  <c r="H31" i="18"/>
  <c r="I31" i="18"/>
  <c r="J31" i="18"/>
  <c r="K31" i="18"/>
  <c r="L31" i="18"/>
  <c r="M31" i="18"/>
  <c r="N31" i="18"/>
  <c r="O31" i="18"/>
  <c r="P31" i="18"/>
  <c r="Q31" i="18"/>
  <c r="R31" i="18"/>
  <c r="S31" i="18"/>
  <c r="T31" i="18"/>
  <c r="B32" i="18"/>
  <c r="C32" i="18"/>
  <c r="D32" i="18"/>
  <c r="E32" i="18"/>
  <c r="F32" i="18"/>
  <c r="G32" i="18"/>
  <c r="H32" i="18"/>
  <c r="I32" i="18"/>
  <c r="J32" i="18"/>
  <c r="K32" i="18"/>
  <c r="L32" i="18"/>
  <c r="M32" i="18"/>
  <c r="N32" i="18"/>
  <c r="O32" i="18"/>
  <c r="P32" i="18"/>
  <c r="Q32" i="18"/>
  <c r="R32" i="18"/>
  <c r="S32" i="18"/>
  <c r="T32" i="18"/>
  <c r="B33" i="18"/>
  <c r="C33" i="18"/>
  <c r="D33" i="18"/>
  <c r="E33" i="18"/>
  <c r="F33" i="18"/>
  <c r="G33" i="18"/>
  <c r="H33" i="18"/>
  <c r="I33" i="18"/>
  <c r="J33" i="18"/>
  <c r="K33" i="18"/>
  <c r="L33" i="18"/>
  <c r="M33" i="18"/>
  <c r="N33" i="18"/>
  <c r="O33" i="18"/>
  <c r="P33" i="18"/>
  <c r="Q33" i="18"/>
  <c r="R33" i="18"/>
  <c r="S33" i="18"/>
  <c r="T33" i="18"/>
  <c r="B34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B35" i="18"/>
  <c r="C35" i="18"/>
  <c r="D35" i="18"/>
  <c r="E35" i="18"/>
  <c r="F35" i="18"/>
  <c r="G35" i="18"/>
  <c r="H35" i="18"/>
  <c r="I35" i="18"/>
  <c r="J35" i="18"/>
  <c r="K35" i="18"/>
  <c r="L35" i="18"/>
  <c r="M35" i="18"/>
  <c r="N35" i="18"/>
  <c r="O35" i="18"/>
  <c r="P35" i="18"/>
  <c r="Q35" i="18"/>
  <c r="R35" i="18"/>
  <c r="S35" i="18"/>
  <c r="T35" i="18"/>
  <c r="B36" i="18"/>
  <c r="C36" i="18"/>
  <c r="D36" i="18"/>
  <c r="E36" i="18"/>
  <c r="F36" i="18"/>
  <c r="G36" i="18"/>
  <c r="H36" i="18"/>
  <c r="I36" i="18"/>
  <c r="J36" i="18"/>
  <c r="K36" i="18"/>
  <c r="L36" i="18"/>
  <c r="M36" i="18"/>
  <c r="N36" i="18"/>
  <c r="O36" i="18"/>
  <c r="P36" i="18"/>
  <c r="Q36" i="18"/>
  <c r="R36" i="18"/>
  <c r="S36" i="18"/>
  <c r="T36" i="18"/>
  <c r="B37" i="18"/>
  <c r="C37" i="18"/>
  <c r="D37" i="18"/>
  <c r="E37" i="18"/>
  <c r="F37" i="18"/>
  <c r="G37" i="18"/>
  <c r="H37" i="18"/>
  <c r="I37" i="18"/>
  <c r="J37" i="18"/>
  <c r="K37" i="18"/>
  <c r="L37" i="18"/>
  <c r="M37" i="18"/>
  <c r="N37" i="18"/>
  <c r="O37" i="18"/>
  <c r="P37" i="18"/>
  <c r="Q37" i="18"/>
  <c r="R37" i="18"/>
  <c r="S37" i="18"/>
  <c r="T37" i="18"/>
  <c r="B38" i="18"/>
  <c r="C38" i="18"/>
  <c r="D38" i="18"/>
  <c r="E38" i="18"/>
  <c r="F38" i="18"/>
  <c r="G38" i="18"/>
  <c r="H38" i="18"/>
  <c r="I38" i="18"/>
  <c r="J38" i="18"/>
  <c r="K38" i="18"/>
  <c r="L38" i="18"/>
  <c r="M38" i="18"/>
  <c r="N38" i="18"/>
  <c r="O38" i="18"/>
  <c r="P38" i="18"/>
  <c r="Q38" i="18"/>
  <c r="R38" i="18"/>
  <c r="S38" i="18"/>
  <c r="T38" i="18"/>
  <c r="B39" i="18"/>
  <c r="C39" i="18"/>
  <c r="D39" i="18"/>
  <c r="E39" i="18"/>
  <c r="F39" i="18"/>
  <c r="G39" i="18"/>
  <c r="H39" i="18"/>
  <c r="I39" i="18"/>
  <c r="J39" i="18"/>
  <c r="K39" i="18"/>
  <c r="L39" i="18"/>
  <c r="M39" i="18"/>
  <c r="N39" i="18"/>
  <c r="O39" i="18"/>
  <c r="P39" i="18"/>
  <c r="Q39" i="18"/>
  <c r="R39" i="18"/>
  <c r="S39" i="18"/>
  <c r="T39" i="18"/>
  <c r="B40" i="18"/>
  <c r="C40" i="18"/>
  <c r="D40" i="18"/>
  <c r="E40" i="18"/>
  <c r="F40" i="18"/>
  <c r="G40" i="18"/>
  <c r="H40" i="18"/>
  <c r="I40" i="18"/>
  <c r="J40" i="18"/>
  <c r="K40" i="18"/>
  <c r="L40" i="18"/>
  <c r="M40" i="18"/>
  <c r="N40" i="18"/>
  <c r="O40" i="18"/>
  <c r="P40" i="18"/>
  <c r="Q40" i="18"/>
  <c r="R40" i="18"/>
  <c r="S40" i="18"/>
  <c r="T40" i="18"/>
  <c r="B41" i="18"/>
  <c r="C41" i="18"/>
  <c r="D41" i="18"/>
  <c r="E41" i="18"/>
  <c r="F41" i="18"/>
  <c r="G41" i="18"/>
  <c r="H41" i="18"/>
  <c r="I41" i="18"/>
  <c r="J41" i="18"/>
  <c r="K41" i="18"/>
  <c r="L41" i="18"/>
  <c r="M41" i="18"/>
  <c r="N41" i="18"/>
  <c r="O41" i="18"/>
  <c r="P41" i="18"/>
  <c r="Q41" i="18"/>
  <c r="R41" i="18"/>
  <c r="S41" i="18"/>
  <c r="T41" i="18"/>
  <c r="B42" i="18"/>
  <c r="C42" i="18"/>
  <c r="D42" i="18"/>
  <c r="E42" i="18"/>
  <c r="F42" i="18"/>
  <c r="G42" i="18"/>
  <c r="H42" i="18"/>
  <c r="I42" i="18"/>
  <c r="J42" i="18"/>
  <c r="K42" i="18"/>
  <c r="L42" i="18"/>
  <c r="M42" i="18"/>
  <c r="N42" i="18"/>
  <c r="O42" i="18"/>
  <c r="P42" i="18"/>
  <c r="Q42" i="18"/>
  <c r="R42" i="18"/>
  <c r="S42" i="18"/>
  <c r="T42" i="18"/>
  <c r="B43" i="18"/>
  <c r="C43" i="18"/>
  <c r="D43" i="18"/>
  <c r="E43" i="18"/>
  <c r="F43" i="18"/>
  <c r="G43" i="18"/>
  <c r="H43" i="18"/>
  <c r="I43" i="18"/>
  <c r="J43" i="18"/>
  <c r="K43" i="18"/>
  <c r="L43" i="18"/>
  <c r="M43" i="18"/>
  <c r="N43" i="18"/>
  <c r="O43" i="18"/>
  <c r="P43" i="18"/>
  <c r="Q43" i="18"/>
  <c r="R43" i="18"/>
  <c r="S43" i="18"/>
  <c r="T43" i="18"/>
  <c r="B44" i="18"/>
  <c r="C44" i="18"/>
  <c r="D44" i="18"/>
  <c r="E44" i="18"/>
  <c r="F44" i="18"/>
  <c r="G44" i="18"/>
  <c r="H44" i="18"/>
  <c r="I44" i="18"/>
  <c r="J44" i="18"/>
  <c r="K44" i="18"/>
  <c r="L44" i="18"/>
  <c r="M44" i="18"/>
  <c r="N44" i="18"/>
  <c r="O44" i="18"/>
  <c r="P44" i="18"/>
  <c r="Q44" i="18"/>
  <c r="R44" i="18"/>
  <c r="S44" i="18"/>
  <c r="T44" i="18"/>
  <c r="B45" i="18"/>
  <c r="C45" i="18"/>
  <c r="D45" i="18"/>
  <c r="E45" i="18"/>
  <c r="F45" i="18"/>
  <c r="G45" i="18"/>
  <c r="H45" i="18"/>
  <c r="I45" i="18"/>
  <c r="J45" i="18"/>
  <c r="K45" i="18"/>
  <c r="L45" i="18"/>
  <c r="M45" i="18"/>
  <c r="N45" i="18"/>
  <c r="O45" i="18"/>
  <c r="P45" i="18"/>
  <c r="Q45" i="18"/>
  <c r="R45" i="18"/>
  <c r="S45" i="18"/>
  <c r="T45" i="18"/>
  <c r="B46" i="18"/>
  <c r="C46" i="18"/>
  <c r="D46" i="18"/>
  <c r="E46" i="18"/>
  <c r="F46" i="18"/>
  <c r="G46" i="18"/>
  <c r="H46" i="18"/>
  <c r="I46" i="18"/>
  <c r="J46" i="18"/>
  <c r="K46" i="18"/>
  <c r="L46" i="18"/>
  <c r="M46" i="18"/>
  <c r="N46" i="18"/>
  <c r="O46" i="18"/>
  <c r="P46" i="18"/>
  <c r="Q46" i="18"/>
  <c r="R46" i="18"/>
  <c r="S46" i="18"/>
  <c r="T46" i="18"/>
  <c r="B47" i="18"/>
  <c r="C47" i="18"/>
  <c r="D47" i="18"/>
  <c r="E47" i="18"/>
  <c r="F47" i="18"/>
  <c r="G47" i="18"/>
  <c r="H47" i="18"/>
  <c r="I47" i="18"/>
  <c r="J47" i="18"/>
  <c r="K47" i="18"/>
  <c r="L47" i="18"/>
  <c r="M47" i="18"/>
  <c r="N47" i="18"/>
  <c r="O47" i="18"/>
  <c r="P47" i="18"/>
  <c r="Q47" i="18"/>
  <c r="R47" i="18"/>
  <c r="S47" i="18"/>
  <c r="T47" i="18"/>
  <c r="B48" i="18"/>
  <c r="C48" i="18"/>
  <c r="D48" i="18"/>
  <c r="E48" i="18"/>
  <c r="F48" i="18"/>
  <c r="G48" i="18"/>
  <c r="H48" i="18"/>
  <c r="I48" i="18"/>
  <c r="J48" i="18"/>
  <c r="K48" i="18"/>
  <c r="L48" i="18"/>
  <c r="M48" i="18"/>
  <c r="N48" i="18"/>
  <c r="O48" i="18"/>
  <c r="P48" i="18"/>
  <c r="Q48" i="18"/>
  <c r="R48" i="18"/>
  <c r="S48" i="18"/>
  <c r="T48" i="18"/>
  <c r="B49" i="18"/>
  <c r="C49" i="18"/>
  <c r="D49" i="18"/>
  <c r="E49" i="18"/>
  <c r="F49" i="18"/>
  <c r="G49" i="18"/>
  <c r="H49" i="18"/>
  <c r="I49" i="18"/>
  <c r="J49" i="18"/>
  <c r="K49" i="18"/>
  <c r="L49" i="18"/>
  <c r="M49" i="18"/>
  <c r="N49" i="18"/>
  <c r="O49" i="18"/>
  <c r="P49" i="18"/>
  <c r="Q49" i="18"/>
  <c r="R49" i="18"/>
  <c r="S49" i="18"/>
  <c r="T49" i="18"/>
  <c r="B50" i="18"/>
  <c r="C50" i="18"/>
  <c r="D50" i="18"/>
  <c r="E50" i="18"/>
  <c r="F50" i="18"/>
  <c r="G50" i="18"/>
  <c r="H50" i="18"/>
  <c r="I50" i="18"/>
  <c r="J50" i="18"/>
  <c r="K50" i="18"/>
  <c r="L50" i="18"/>
  <c r="M50" i="18"/>
  <c r="N50" i="18"/>
  <c r="O50" i="18"/>
  <c r="P50" i="18"/>
  <c r="Q50" i="18"/>
  <c r="R50" i="18"/>
  <c r="S50" i="18"/>
  <c r="T50" i="18"/>
  <c r="B51" i="18"/>
  <c r="C51" i="18"/>
  <c r="D51" i="18"/>
  <c r="E51" i="18"/>
  <c r="F51" i="18"/>
  <c r="G51" i="18"/>
  <c r="H51" i="18"/>
  <c r="I51" i="18"/>
  <c r="J51" i="18"/>
  <c r="K51" i="18"/>
  <c r="L51" i="18"/>
  <c r="M51" i="18"/>
  <c r="N51" i="18"/>
  <c r="O51" i="18"/>
  <c r="P51" i="18"/>
  <c r="Q51" i="18"/>
  <c r="R51" i="18"/>
  <c r="S51" i="18"/>
  <c r="T51" i="18"/>
  <c r="B52" i="18"/>
  <c r="C52" i="18"/>
  <c r="D52" i="18"/>
  <c r="E52" i="18"/>
  <c r="F52" i="18"/>
  <c r="G52" i="18"/>
  <c r="H52" i="18"/>
  <c r="I52" i="18"/>
  <c r="J52" i="18"/>
  <c r="K52" i="18"/>
  <c r="L52" i="18"/>
  <c r="M52" i="18"/>
  <c r="N52" i="18"/>
  <c r="O52" i="18"/>
  <c r="P52" i="18"/>
  <c r="Q52" i="18"/>
  <c r="R52" i="18"/>
  <c r="S52" i="18"/>
  <c r="T52" i="18"/>
  <c r="B53" i="18"/>
  <c r="C53" i="18"/>
  <c r="D53" i="18"/>
  <c r="E53" i="18"/>
  <c r="F53" i="18"/>
  <c r="G53" i="18"/>
  <c r="H53" i="18"/>
  <c r="I53" i="18"/>
  <c r="J53" i="18"/>
  <c r="K53" i="18"/>
  <c r="L53" i="18"/>
  <c r="M53" i="18"/>
  <c r="N53" i="18"/>
  <c r="O53" i="18"/>
  <c r="P53" i="18"/>
  <c r="Q53" i="18"/>
  <c r="R53" i="18"/>
  <c r="S53" i="18"/>
  <c r="T53" i="18"/>
  <c r="B54" i="18"/>
  <c r="C54" i="18"/>
  <c r="D54" i="18"/>
  <c r="E54" i="18"/>
  <c r="F54" i="18"/>
  <c r="G54" i="18"/>
  <c r="H54" i="18"/>
  <c r="I54" i="18"/>
  <c r="J54" i="18"/>
  <c r="K54" i="18"/>
  <c r="L54" i="18"/>
  <c r="M54" i="18"/>
  <c r="N54" i="18"/>
  <c r="O54" i="18"/>
  <c r="P54" i="18"/>
  <c r="Q54" i="18"/>
  <c r="R54" i="18"/>
  <c r="S54" i="18"/>
  <c r="T54" i="18"/>
  <c r="B55" i="18"/>
  <c r="C55" i="18"/>
  <c r="D55" i="18"/>
  <c r="E55" i="18"/>
  <c r="F55" i="18"/>
  <c r="G55" i="18"/>
  <c r="H55" i="18"/>
  <c r="I55" i="18"/>
  <c r="J55" i="18"/>
  <c r="K55" i="18"/>
  <c r="L55" i="18"/>
  <c r="M55" i="18"/>
  <c r="N55" i="18"/>
  <c r="O55" i="18"/>
  <c r="P55" i="18"/>
  <c r="Q55" i="18"/>
  <c r="R55" i="18"/>
  <c r="S55" i="18"/>
  <c r="T55" i="18"/>
  <c r="B8" i="17"/>
  <c r="B19" i="17"/>
  <c r="F19" i="17"/>
  <c r="E25" i="17"/>
  <c r="F25" i="17"/>
  <c r="G25" i="17"/>
  <c r="B6" i="17"/>
  <c r="E26" i="17"/>
  <c r="F26" i="17"/>
  <c r="G26" i="17"/>
  <c r="E27" i="17"/>
  <c r="F27" i="17"/>
  <c r="G27" i="17"/>
  <c r="E28" i="17"/>
  <c r="F28" i="17"/>
  <c r="G28" i="17"/>
  <c r="E29" i="17"/>
  <c r="F29" i="17"/>
  <c r="G29" i="17"/>
  <c r="E30" i="17"/>
  <c r="F30" i="17"/>
  <c r="G30" i="17"/>
  <c r="E31" i="17"/>
  <c r="F31" i="17"/>
  <c r="G31" i="17"/>
  <c r="E32" i="17"/>
  <c r="F32" i="17"/>
  <c r="G32" i="17"/>
  <c r="E33" i="17"/>
  <c r="F33" i="17"/>
  <c r="G33" i="17"/>
  <c r="E34" i="17"/>
  <c r="F34" i="17"/>
  <c r="G34" i="17"/>
  <c r="E35" i="17"/>
  <c r="F35" i="17"/>
  <c r="G35" i="17"/>
  <c r="E36" i="17"/>
  <c r="F36" i="17"/>
  <c r="G36" i="17"/>
  <c r="E37" i="17"/>
  <c r="F37" i="17"/>
  <c r="G37" i="17"/>
  <c r="E38" i="17"/>
  <c r="F38" i="17"/>
  <c r="G38" i="17"/>
  <c r="E39" i="17"/>
  <c r="F39" i="17"/>
  <c r="G39" i="17"/>
  <c r="E40" i="17"/>
  <c r="F40" i="17"/>
  <c r="G40" i="17"/>
  <c r="E41" i="17"/>
  <c r="F41" i="17"/>
  <c r="G41" i="17"/>
  <c r="E42" i="17"/>
  <c r="F42" i="17"/>
  <c r="G42" i="17"/>
  <c r="E43" i="17"/>
  <c r="F43" i="17"/>
  <c r="G43" i="17"/>
  <c r="E44" i="17"/>
  <c r="F44" i="17"/>
  <c r="G44" i="17"/>
  <c r="E45" i="17"/>
  <c r="F45" i="17"/>
  <c r="G45" i="17"/>
  <c r="E46" i="17"/>
  <c r="F46" i="17"/>
  <c r="G46" i="17"/>
  <c r="E47" i="17"/>
  <c r="F47" i="17"/>
  <c r="G47" i="17"/>
  <c r="E48" i="17"/>
  <c r="F48" i="17"/>
  <c r="G48" i="17"/>
  <c r="E49" i="17"/>
  <c r="F49" i="17"/>
  <c r="G49" i="17"/>
  <c r="E50" i="17"/>
  <c r="F50" i="17"/>
  <c r="G50" i="17"/>
  <c r="E51" i="17"/>
  <c r="F51" i="17"/>
  <c r="G51" i="17"/>
  <c r="E52" i="17"/>
  <c r="F52" i="17"/>
  <c r="G52" i="17"/>
  <c r="E53" i="17"/>
  <c r="F53" i="17"/>
  <c r="G53" i="17"/>
  <c r="E54" i="17"/>
  <c r="F54" i="17"/>
  <c r="G54" i="17"/>
  <c r="E55" i="17"/>
  <c r="F55" i="17"/>
  <c r="G55" i="17"/>
  <c r="E56" i="17"/>
  <c r="F56" i="17"/>
  <c r="G56" i="17"/>
  <c r="E57" i="17"/>
  <c r="F57" i="17"/>
  <c r="G57" i="17"/>
  <c r="E58" i="17"/>
  <c r="F58" i="17"/>
  <c r="G58" i="17"/>
  <c r="E59" i="17"/>
  <c r="F59" i="17"/>
  <c r="G59" i="17"/>
  <c r="E60" i="17"/>
  <c r="F60" i="17"/>
  <c r="G60" i="17"/>
  <c r="E61" i="17"/>
  <c r="F61" i="17"/>
  <c r="G61" i="17"/>
  <c r="E62" i="17"/>
  <c r="F62" i="17"/>
  <c r="G62" i="17"/>
  <c r="E63" i="17"/>
  <c r="F63" i="17"/>
  <c r="G63" i="17"/>
  <c r="E64" i="17"/>
  <c r="F64" i="17"/>
  <c r="G64" i="17"/>
  <c r="E65" i="17"/>
  <c r="F65" i="17"/>
  <c r="G65" i="17"/>
  <c r="E66" i="17"/>
  <c r="F66" i="17"/>
  <c r="G66" i="17"/>
  <c r="E67" i="17"/>
  <c r="F67" i="17"/>
  <c r="G67" i="17"/>
  <c r="E68" i="17"/>
  <c r="F68" i="17"/>
  <c r="G68" i="17"/>
  <c r="E69" i="17"/>
  <c r="F69" i="17"/>
  <c r="G69" i="17"/>
  <c r="E70" i="17"/>
  <c r="F70" i="17"/>
  <c r="G70" i="17"/>
  <c r="E71" i="17"/>
  <c r="F71" i="17"/>
  <c r="G71" i="17"/>
  <c r="E72" i="17"/>
  <c r="F72" i="17"/>
  <c r="G72" i="17"/>
  <c r="E73" i="17"/>
  <c r="F73" i="17"/>
  <c r="G73" i="17"/>
  <c r="E74" i="17"/>
  <c r="F74" i="17"/>
  <c r="G74" i="17"/>
  <c r="A25" i="17"/>
  <c r="B25" i="17"/>
  <c r="C25" i="17"/>
  <c r="A26" i="17"/>
  <c r="B26" i="17"/>
  <c r="C26" i="17"/>
  <c r="A27" i="17"/>
  <c r="B27" i="17"/>
  <c r="C27" i="17"/>
  <c r="A28" i="17"/>
  <c r="B28" i="17"/>
  <c r="C28" i="17"/>
  <c r="A29" i="17"/>
  <c r="B29" i="17"/>
  <c r="C29" i="17"/>
  <c r="A30" i="17"/>
  <c r="B30" i="17"/>
  <c r="C30" i="17"/>
  <c r="A31" i="17"/>
  <c r="B31" i="17"/>
  <c r="C31" i="17"/>
  <c r="A32" i="17"/>
  <c r="B32" i="17"/>
  <c r="C32" i="17"/>
  <c r="A33" i="17"/>
  <c r="B33" i="17"/>
  <c r="C33" i="17"/>
  <c r="A34" i="17"/>
  <c r="B34" i="17"/>
  <c r="C34" i="17"/>
  <c r="A35" i="17"/>
  <c r="B35" i="17"/>
  <c r="C35" i="17"/>
  <c r="A36" i="17"/>
  <c r="B36" i="17"/>
  <c r="C36" i="17"/>
  <c r="A37" i="17"/>
  <c r="B37" i="17"/>
  <c r="C37" i="17"/>
  <c r="A38" i="17"/>
  <c r="B38" i="17"/>
  <c r="C38" i="17"/>
  <c r="A39" i="17"/>
  <c r="B39" i="17"/>
  <c r="C39" i="17"/>
  <c r="A40" i="17"/>
  <c r="B40" i="17"/>
  <c r="C40" i="17"/>
  <c r="A41" i="17"/>
  <c r="B41" i="17"/>
  <c r="C41" i="17"/>
  <c r="A42" i="17"/>
  <c r="B42" i="17"/>
  <c r="C42" i="17"/>
  <c r="A43" i="17"/>
  <c r="B43" i="17"/>
  <c r="C43" i="17"/>
  <c r="A44" i="17"/>
  <c r="B44" i="17"/>
  <c r="C44" i="17"/>
  <c r="A45" i="17"/>
  <c r="B45" i="17"/>
  <c r="C45" i="17"/>
  <c r="A46" i="17"/>
  <c r="B46" i="17"/>
  <c r="C46" i="17"/>
  <c r="A47" i="17"/>
  <c r="B47" i="17"/>
  <c r="C47" i="17"/>
  <c r="A48" i="17"/>
  <c r="B48" i="17"/>
  <c r="C48" i="17"/>
  <c r="A49" i="17"/>
  <c r="B49" i="17"/>
  <c r="C49" i="17"/>
  <c r="A50" i="17"/>
  <c r="B50" i="17"/>
  <c r="C50" i="17"/>
  <c r="A51" i="17"/>
  <c r="B51" i="17"/>
  <c r="C51" i="17"/>
  <c r="A52" i="17"/>
  <c r="B52" i="17"/>
  <c r="C52" i="17"/>
  <c r="A53" i="17"/>
  <c r="B53" i="17"/>
  <c r="C53" i="17"/>
  <c r="A54" i="17"/>
  <c r="B54" i="17"/>
  <c r="C54" i="17"/>
  <c r="A55" i="17"/>
  <c r="B55" i="17"/>
  <c r="C55" i="17"/>
  <c r="A56" i="17"/>
  <c r="B56" i="17"/>
  <c r="C56" i="17"/>
  <c r="A57" i="17"/>
  <c r="B57" i="17"/>
  <c r="C57" i="17"/>
  <c r="A58" i="17"/>
  <c r="B58" i="17"/>
  <c r="C58" i="17"/>
  <c r="A59" i="17"/>
  <c r="B59" i="17"/>
  <c r="C59" i="17"/>
  <c r="A60" i="17"/>
  <c r="B60" i="17"/>
  <c r="C60" i="17"/>
  <c r="A61" i="17"/>
  <c r="B61" i="17"/>
  <c r="C61" i="17"/>
  <c r="A62" i="17"/>
  <c r="B62" i="17"/>
  <c r="C62" i="17"/>
  <c r="A63" i="17"/>
  <c r="B63" i="17"/>
  <c r="C63" i="17"/>
  <c r="A64" i="17"/>
  <c r="B64" i="17"/>
  <c r="C64" i="17"/>
  <c r="A65" i="17"/>
  <c r="B65" i="17"/>
  <c r="C65" i="17"/>
  <c r="A66" i="17"/>
  <c r="B66" i="17"/>
  <c r="C66" i="17"/>
  <c r="A67" i="17"/>
  <c r="B67" i="17"/>
  <c r="C67" i="17"/>
  <c r="A68" i="17"/>
  <c r="B68" i="17"/>
  <c r="C68" i="17"/>
  <c r="A69" i="17"/>
  <c r="B69" i="17"/>
  <c r="C69" i="17"/>
  <c r="A70" i="17"/>
  <c r="B70" i="17"/>
  <c r="C70" i="17"/>
  <c r="A71" i="17"/>
  <c r="B71" i="17"/>
  <c r="C71" i="17"/>
  <c r="A72" i="17"/>
  <c r="B72" i="17"/>
  <c r="C72" i="17"/>
  <c r="A73" i="17"/>
  <c r="B73" i="17"/>
  <c r="C73" i="17"/>
  <c r="A74" i="17"/>
  <c r="B74" i="17"/>
  <c r="C74" i="17"/>
  <c r="C84" i="17"/>
  <c r="B84" i="17"/>
  <c r="B8" i="15"/>
  <c r="I25" i="15"/>
  <c r="J25" i="15"/>
  <c r="K25" i="15"/>
  <c r="I26" i="15"/>
  <c r="J26" i="15"/>
  <c r="K26" i="15"/>
  <c r="I27" i="15"/>
  <c r="J27" i="15"/>
  <c r="K27" i="15"/>
  <c r="I28" i="15"/>
  <c r="J28" i="15"/>
  <c r="K28" i="15"/>
  <c r="I29" i="15"/>
  <c r="J29" i="15"/>
  <c r="K29" i="15"/>
  <c r="I30" i="15"/>
  <c r="J30" i="15"/>
  <c r="K30" i="15"/>
  <c r="I31" i="15"/>
  <c r="J31" i="15"/>
  <c r="K31" i="15"/>
  <c r="I32" i="15"/>
  <c r="J32" i="15"/>
  <c r="K32" i="15"/>
  <c r="I33" i="15"/>
  <c r="J33" i="15"/>
  <c r="K33" i="15"/>
  <c r="I34" i="15"/>
  <c r="J34" i="15"/>
  <c r="K34" i="15"/>
  <c r="I35" i="15"/>
  <c r="J35" i="15"/>
  <c r="K35" i="15"/>
  <c r="I36" i="15"/>
  <c r="J36" i="15"/>
  <c r="K36" i="15"/>
  <c r="I37" i="15"/>
  <c r="J37" i="15"/>
  <c r="K37" i="15"/>
  <c r="I38" i="15"/>
  <c r="J38" i="15"/>
  <c r="K38" i="15"/>
  <c r="I39" i="15"/>
  <c r="J39" i="15"/>
  <c r="K39" i="15"/>
  <c r="I40" i="15"/>
  <c r="J40" i="15"/>
  <c r="K40" i="15"/>
  <c r="I41" i="15"/>
  <c r="J41" i="15"/>
  <c r="K41" i="15"/>
  <c r="E25" i="15"/>
  <c r="F25" i="15"/>
  <c r="B6" i="15"/>
  <c r="G26" i="15"/>
  <c r="G25" i="15"/>
  <c r="E26" i="15"/>
  <c r="F26" i="15"/>
  <c r="E27" i="15"/>
  <c r="F27" i="15"/>
  <c r="E28" i="15"/>
  <c r="F28" i="15"/>
  <c r="G28" i="15"/>
  <c r="E29" i="15"/>
  <c r="F29" i="15"/>
  <c r="G29" i="15"/>
  <c r="E30" i="15"/>
  <c r="F30" i="15"/>
  <c r="G30" i="15"/>
  <c r="E31" i="15"/>
  <c r="F31" i="15"/>
  <c r="G31" i="15"/>
  <c r="E32" i="15"/>
  <c r="F32" i="15"/>
  <c r="G32" i="15"/>
  <c r="E33" i="15"/>
  <c r="F33" i="15"/>
  <c r="G33" i="15"/>
  <c r="E34" i="15"/>
  <c r="F34" i="15"/>
  <c r="G34" i="15"/>
  <c r="E35" i="15"/>
  <c r="F35" i="15"/>
  <c r="G35" i="15"/>
  <c r="E36" i="15"/>
  <c r="F36" i="15"/>
  <c r="G36" i="15"/>
  <c r="E37" i="15"/>
  <c r="F37" i="15"/>
  <c r="G37" i="15"/>
  <c r="E38" i="15"/>
  <c r="F38" i="15"/>
  <c r="G38" i="15"/>
  <c r="E39" i="15"/>
  <c r="F39" i="15"/>
  <c r="G39" i="15"/>
  <c r="E40" i="15"/>
  <c r="F40" i="15"/>
  <c r="G40" i="15"/>
  <c r="E41" i="15"/>
  <c r="F41" i="15"/>
  <c r="G41" i="15"/>
  <c r="A25" i="15"/>
  <c r="B25" i="15"/>
  <c r="C25" i="15"/>
  <c r="A26" i="15"/>
  <c r="B26" i="15"/>
  <c r="C26" i="15"/>
  <c r="A27" i="15"/>
  <c r="B27" i="15"/>
  <c r="C27" i="15"/>
  <c r="A28" i="15"/>
  <c r="B28" i="15"/>
  <c r="C28" i="15"/>
  <c r="A29" i="15"/>
  <c r="B29" i="15"/>
  <c r="C29" i="15"/>
  <c r="A30" i="15"/>
  <c r="B30" i="15"/>
  <c r="C30" i="15"/>
  <c r="A31" i="15"/>
  <c r="B31" i="15"/>
  <c r="C31" i="15"/>
  <c r="A32" i="15"/>
  <c r="B32" i="15"/>
  <c r="C32" i="15"/>
  <c r="A33" i="15"/>
  <c r="B33" i="15"/>
  <c r="C33" i="15"/>
  <c r="A34" i="15"/>
  <c r="B34" i="15"/>
  <c r="C34" i="15"/>
  <c r="A35" i="15"/>
  <c r="B35" i="15"/>
  <c r="C35" i="15"/>
  <c r="A36" i="15"/>
  <c r="B36" i="15"/>
  <c r="C36" i="15"/>
  <c r="A37" i="15"/>
  <c r="B37" i="15"/>
  <c r="C37" i="15"/>
  <c r="A38" i="15"/>
  <c r="B38" i="15"/>
  <c r="C38" i="15"/>
  <c r="A39" i="15"/>
  <c r="B39" i="15"/>
  <c r="C39" i="15"/>
  <c r="A40" i="15"/>
  <c r="B40" i="15"/>
  <c r="C40" i="15"/>
  <c r="A41" i="15"/>
  <c r="B41" i="15"/>
  <c r="C41" i="15"/>
  <c r="D84" i="15"/>
  <c r="C84" i="15"/>
  <c r="B84" i="15"/>
  <c r="I74" i="15"/>
  <c r="J74" i="15"/>
  <c r="K74" i="15"/>
  <c r="E74" i="15"/>
  <c r="F74" i="15"/>
  <c r="G74" i="15"/>
  <c r="A74" i="15"/>
  <c r="B74" i="15"/>
  <c r="C74" i="15"/>
  <c r="I73" i="15"/>
  <c r="J73" i="15"/>
  <c r="K73" i="15"/>
  <c r="E73" i="15"/>
  <c r="F73" i="15"/>
  <c r="G73" i="15"/>
  <c r="A73" i="15"/>
  <c r="B73" i="15"/>
  <c r="C73" i="15"/>
  <c r="I72" i="15"/>
  <c r="J72" i="15"/>
  <c r="K72" i="15"/>
  <c r="E72" i="15"/>
  <c r="F72" i="15"/>
  <c r="G72" i="15"/>
  <c r="A72" i="15"/>
  <c r="B72" i="15"/>
  <c r="C72" i="15"/>
  <c r="I71" i="15"/>
  <c r="J71" i="15"/>
  <c r="K71" i="15"/>
  <c r="E71" i="15"/>
  <c r="F71" i="15"/>
  <c r="G71" i="15"/>
  <c r="A71" i="15"/>
  <c r="B71" i="15"/>
  <c r="C71" i="15"/>
  <c r="I70" i="15"/>
  <c r="J70" i="15"/>
  <c r="K70" i="15"/>
  <c r="E70" i="15"/>
  <c r="F70" i="15"/>
  <c r="G70" i="15"/>
  <c r="A70" i="15"/>
  <c r="B70" i="15"/>
  <c r="C70" i="15"/>
  <c r="I69" i="15"/>
  <c r="J69" i="15"/>
  <c r="K69" i="15"/>
  <c r="E69" i="15"/>
  <c r="F69" i="15"/>
  <c r="G69" i="15"/>
  <c r="A69" i="15"/>
  <c r="B69" i="15"/>
  <c r="C69" i="15"/>
  <c r="I68" i="15"/>
  <c r="J68" i="15"/>
  <c r="K68" i="15"/>
  <c r="E68" i="15"/>
  <c r="F68" i="15"/>
  <c r="G68" i="15"/>
  <c r="A68" i="15"/>
  <c r="B68" i="15"/>
  <c r="C68" i="15"/>
  <c r="I67" i="15"/>
  <c r="J67" i="15"/>
  <c r="K67" i="15"/>
  <c r="E67" i="15"/>
  <c r="F67" i="15"/>
  <c r="G67" i="15"/>
  <c r="A67" i="15"/>
  <c r="B67" i="15"/>
  <c r="C67" i="15"/>
  <c r="I66" i="15"/>
  <c r="J66" i="15"/>
  <c r="K66" i="15"/>
  <c r="E66" i="15"/>
  <c r="F66" i="15"/>
  <c r="G66" i="15"/>
  <c r="A66" i="15"/>
  <c r="B66" i="15"/>
  <c r="C66" i="15"/>
  <c r="I65" i="15"/>
  <c r="J65" i="15"/>
  <c r="K65" i="15"/>
  <c r="E65" i="15"/>
  <c r="F65" i="15"/>
  <c r="G65" i="15"/>
  <c r="A65" i="15"/>
  <c r="B65" i="15"/>
  <c r="C65" i="15"/>
  <c r="I64" i="15"/>
  <c r="J64" i="15"/>
  <c r="K64" i="15"/>
  <c r="E64" i="15"/>
  <c r="F64" i="15"/>
  <c r="G64" i="15"/>
  <c r="A64" i="15"/>
  <c r="B64" i="15"/>
  <c r="C64" i="15"/>
  <c r="I63" i="15"/>
  <c r="J63" i="15"/>
  <c r="K63" i="15"/>
  <c r="E63" i="15"/>
  <c r="F63" i="15"/>
  <c r="G63" i="15"/>
  <c r="A63" i="15"/>
  <c r="B63" i="15"/>
  <c r="C63" i="15"/>
  <c r="I62" i="15"/>
  <c r="J62" i="15"/>
  <c r="K62" i="15"/>
  <c r="E62" i="15"/>
  <c r="F62" i="15"/>
  <c r="G62" i="15"/>
  <c r="A62" i="15"/>
  <c r="B62" i="15"/>
  <c r="C62" i="15"/>
  <c r="I61" i="15"/>
  <c r="J61" i="15"/>
  <c r="K61" i="15"/>
  <c r="E61" i="15"/>
  <c r="F61" i="15"/>
  <c r="G61" i="15"/>
  <c r="A61" i="15"/>
  <c r="B61" i="15"/>
  <c r="C61" i="15"/>
  <c r="I60" i="15"/>
  <c r="J60" i="15"/>
  <c r="K60" i="15"/>
  <c r="E60" i="15"/>
  <c r="F60" i="15"/>
  <c r="G60" i="15"/>
  <c r="A60" i="15"/>
  <c r="B60" i="15"/>
  <c r="C60" i="15"/>
  <c r="I59" i="15"/>
  <c r="J59" i="15"/>
  <c r="K59" i="15"/>
  <c r="E59" i="15"/>
  <c r="F59" i="15"/>
  <c r="G59" i="15"/>
  <c r="A59" i="15"/>
  <c r="B59" i="15"/>
  <c r="C59" i="15"/>
  <c r="I58" i="15"/>
  <c r="J58" i="15"/>
  <c r="K58" i="15"/>
  <c r="E58" i="15"/>
  <c r="F58" i="15"/>
  <c r="G58" i="15"/>
  <c r="A58" i="15"/>
  <c r="B58" i="15"/>
  <c r="C58" i="15"/>
  <c r="I57" i="15"/>
  <c r="J57" i="15"/>
  <c r="K57" i="15"/>
  <c r="E57" i="15"/>
  <c r="F57" i="15"/>
  <c r="G57" i="15"/>
  <c r="A57" i="15"/>
  <c r="B57" i="15"/>
  <c r="C57" i="15"/>
  <c r="I56" i="15"/>
  <c r="J56" i="15"/>
  <c r="K56" i="15"/>
  <c r="E56" i="15"/>
  <c r="F56" i="15"/>
  <c r="G56" i="15"/>
  <c r="A56" i="15"/>
  <c r="B56" i="15"/>
  <c r="C56" i="15"/>
  <c r="I55" i="15"/>
  <c r="J55" i="15"/>
  <c r="K55" i="15"/>
  <c r="E55" i="15"/>
  <c r="F55" i="15"/>
  <c r="G55" i="15"/>
  <c r="A55" i="15"/>
  <c r="B55" i="15"/>
  <c r="C55" i="15"/>
  <c r="I54" i="15"/>
  <c r="J54" i="15"/>
  <c r="K54" i="15"/>
  <c r="E54" i="15"/>
  <c r="F54" i="15"/>
  <c r="G54" i="15"/>
  <c r="A54" i="15"/>
  <c r="B54" i="15"/>
  <c r="C54" i="15"/>
  <c r="I53" i="15"/>
  <c r="J53" i="15"/>
  <c r="K53" i="15"/>
  <c r="E53" i="15"/>
  <c r="F53" i="15"/>
  <c r="G53" i="15"/>
  <c r="A53" i="15"/>
  <c r="B53" i="15"/>
  <c r="C53" i="15"/>
  <c r="I52" i="15"/>
  <c r="J52" i="15"/>
  <c r="K52" i="15"/>
  <c r="E52" i="15"/>
  <c r="F52" i="15"/>
  <c r="G52" i="15"/>
  <c r="A52" i="15"/>
  <c r="B52" i="15"/>
  <c r="C52" i="15"/>
  <c r="I51" i="15"/>
  <c r="J51" i="15"/>
  <c r="K51" i="15"/>
  <c r="E51" i="15"/>
  <c r="F51" i="15"/>
  <c r="G51" i="15"/>
  <c r="A51" i="15"/>
  <c r="B51" i="15"/>
  <c r="C51" i="15"/>
  <c r="I50" i="15"/>
  <c r="J50" i="15"/>
  <c r="K50" i="15"/>
  <c r="E50" i="15"/>
  <c r="F50" i="15"/>
  <c r="G50" i="15"/>
  <c r="A50" i="15"/>
  <c r="B50" i="15"/>
  <c r="C50" i="15"/>
  <c r="I49" i="15"/>
  <c r="J49" i="15"/>
  <c r="K49" i="15"/>
  <c r="E49" i="15"/>
  <c r="F49" i="15"/>
  <c r="G49" i="15"/>
  <c r="A49" i="15"/>
  <c r="B49" i="15"/>
  <c r="C49" i="15"/>
  <c r="I48" i="15"/>
  <c r="J48" i="15"/>
  <c r="K48" i="15"/>
  <c r="E48" i="15"/>
  <c r="F48" i="15"/>
  <c r="G48" i="15"/>
  <c r="A48" i="15"/>
  <c r="B48" i="15"/>
  <c r="C48" i="15"/>
  <c r="I47" i="15"/>
  <c r="J47" i="15"/>
  <c r="K47" i="15"/>
  <c r="E47" i="15"/>
  <c r="F47" i="15"/>
  <c r="G47" i="15"/>
  <c r="A47" i="15"/>
  <c r="B47" i="15"/>
  <c r="C47" i="15"/>
  <c r="I46" i="15"/>
  <c r="J46" i="15"/>
  <c r="K46" i="15"/>
  <c r="E46" i="15"/>
  <c r="F46" i="15"/>
  <c r="G46" i="15"/>
  <c r="A46" i="15"/>
  <c r="B46" i="15"/>
  <c r="C46" i="15"/>
  <c r="I45" i="15"/>
  <c r="J45" i="15"/>
  <c r="K45" i="15"/>
  <c r="E45" i="15"/>
  <c r="F45" i="15"/>
  <c r="G45" i="15"/>
  <c r="A45" i="15"/>
  <c r="B45" i="15"/>
  <c r="C45" i="15"/>
  <c r="I44" i="15"/>
  <c r="J44" i="15"/>
  <c r="K44" i="15"/>
  <c r="E44" i="15"/>
  <c r="F44" i="15"/>
  <c r="G44" i="15"/>
  <c r="A44" i="15"/>
  <c r="B44" i="15"/>
  <c r="C44" i="15"/>
  <c r="I43" i="15"/>
  <c r="J43" i="15"/>
  <c r="K43" i="15"/>
  <c r="E43" i="15"/>
  <c r="F43" i="15"/>
  <c r="G43" i="15"/>
  <c r="A43" i="15"/>
  <c r="B43" i="15"/>
  <c r="C43" i="15"/>
  <c r="I42" i="15"/>
  <c r="J42" i="15"/>
  <c r="K42" i="15"/>
  <c r="E42" i="15"/>
  <c r="F42" i="15"/>
  <c r="G42" i="15"/>
  <c r="A42" i="15"/>
  <c r="B42" i="15"/>
  <c r="C42" i="15"/>
  <c r="B8" i="13"/>
  <c r="B9" i="13"/>
  <c r="B8" i="14"/>
  <c r="B5" i="13"/>
  <c r="B6" i="13"/>
  <c r="B6" i="14"/>
  <c r="B5" i="14"/>
  <c r="B9" i="14"/>
  <c r="F20" i="14"/>
  <c r="B7" i="7"/>
  <c r="B9" i="7"/>
  <c r="J20" i="7"/>
  <c r="A26" i="7"/>
  <c r="B26" i="7"/>
  <c r="C26" i="7"/>
  <c r="B27" i="7"/>
  <c r="C27" i="7"/>
  <c r="A28" i="7"/>
  <c r="B28" i="7"/>
  <c r="C28" i="7"/>
  <c r="A29" i="7"/>
  <c r="B29" i="7"/>
  <c r="C29" i="7"/>
  <c r="A30" i="7"/>
  <c r="B30" i="7"/>
  <c r="C30" i="7"/>
  <c r="A31" i="7"/>
  <c r="B31" i="7"/>
  <c r="C31" i="7"/>
  <c r="A32" i="7"/>
  <c r="B32" i="7"/>
  <c r="C32" i="7"/>
  <c r="A33" i="7"/>
  <c r="B33" i="7"/>
  <c r="C33" i="7"/>
  <c r="A34" i="7"/>
  <c r="B34" i="7"/>
  <c r="C34" i="7"/>
  <c r="A35" i="7"/>
  <c r="B35" i="7"/>
  <c r="C35" i="7"/>
  <c r="A36" i="7"/>
  <c r="B36" i="7"/>
  <c r="C36" i="7"/>
  <c r="A37" i="7"/>
  <c r="B37" i="7"/>
  <c r="C37" i="7"/>
  <c r="A38" i="7"/>
  <c r="B38" i="7"/>
  <c r="C38" i="7"/>
  <c r="A39" i="7"/>
  <c r="B39" i="7"/>
  <c r="C39" i="7"/>
  <c r="A40" i="7"/>
  <c r="B40" i="7"/>
  <c r="C40" i="7"/>
  <c r="A41" i="7"/>
  <c r="B41" i="7"/>
  <c r="C41" i="7"/>
  <c r="A42" i="7"/>
  <c r="B42" i="7"/>
  <c r="C42" i="7"/>
  <c r="A43" i="7"/>
  <c r="B43" i="7"/>
  <c r="C43" i="7"/>
  <c r="A44" i="7"/>
  <c r="B44" i="7"/>
  <c r="C44" i="7"/>
  <c r="A45" i="7"/>
  <c r="B45" i="7"/>
  <c r="C45" i="7"/>
  <c r="A46" i="7"/>
  <c r="B46" i="7"/>
  <c r="C46" i="7"/>
  <c r="A47" i="7"/>
  <c r="B47" i="7"/>
  <c r="C47" i="7"/>
  <c r="A48" i="7"/>
  <c r="B48" i="7"/>
  <c r="C48" i="7"/>
  <c r="A49" i="7"/>
  <c r="B49" i="7"/>
  <c r="C49" i="7"/>
  <c r="A50" i="7"/>
  <c r="B50" i="7"/>
  <c r="C50" i="7"/>
  <c r="A51" i="7"/>
  <c r="B51" i="7"/>
  <c r="C51" i="7"/>
  <c r="A52" i="7"/>
  <c r="B52" i="7"/>
  <c r="C52" i="7"/>
  <c r="A53" i="7"/>
  <c r="B53" i="7"/>
  <c r="C53" i="7"/>
  <c r="A54" i="7"/>
  <c r="B54" i="7"/>
  <c r="C54" i="7"/>
  <c r="A55" i="7"/>
  <c r="B55" i="7"/>
  <c r="C55" i="7"/>
  <c r="A56" i="7"/>
  <c r="B56" i="7"/>
  <c r="C56" i="7"/>
  <c r="A57" i="7"/>
  <c r="B57" i="7"/>
  <c r="C57" i="7"/>
  <c r="A58" i="7"/>
  <c r="B58" i="7"/>
  <c r="C58" i="7"/>
  <c r="A59" i="7"/>
  <c r="B59" i="7"/>
  <c r="C59" i="7"/>
  <c r="A60" i="7"/>
  <c r="B60" i="7"/>
  <c r="C60" i="7"/>
  <c r="A61" i="7"/>
  <c r="B61" i="7"/>
  <c r="C61" i="7"/>
  <c r="A62" i="7"/>
  <c r="B62" i="7"/>
  <c r="C62" i="7"/>
  <c r="A63" i="7"/>
  <c r="B63" i="7"/>
  <c r="C63" i="7"/>
  <c r="A64" i="7"/>
  <c r="B64" i="7"/>
  <c r="C64" i="7"/>
  <c r="A65" i="7"/>
  <c r="B65" i="7"/>
  <c r="C65" i="7"/>
  <c r="A66" i="7"/>
  <c r="B66" i="7"/>
  <c r="C66" i="7"/>
  <c r="A67" i="7"/>
  <c r="B67" i="7"/>
  <c r="C67" i="7"/>
  <c r="A68" i="7"/>
  <c r="B68" i="7"/>
  <c r="C68" i="7"/>
  <c r="A69" i="7"/>
  <c r="B69" i="7"/>
  <c r="C69" i="7"/>
  <c r="A70" i="7"/>
  <c r="B70" i="7"/>
  <c r="C70" i="7"/>
  <c r="A71" i="7"/>
  <c r="B71" i="7"/>
  <c r="C71" i="7"/>
  <c r="A72" i="7"/>
  <c r="B72" i="7"/>
  <c r="C72" i="7"/>
  <c r="A73" i="7"/>
  <c r="B73" i="7"/>
  <c r="C73" i="7"/>
  <c r="A74" i="7"/>
  <c r="B74" i="7"/>
  <c r="C74" i="7"/>
  <c r="A75" i="7"/>
  <c r="B75" i="7"/>
  <c r="C75" i="7"/>
  <c r="J248" i="14"/>
  <c r="B7" i="14"/>
  <c r="J138" i="14"/>
  <c r="K138" i="14"/>
  <c r="J136" i="14"/>
  <c r="J139" i="14"/>
  <c r="K139" i="14"/>
  <c r="J192" i="14"/>
  <c r="J194" i="14"/>
  <c r="J195" i="14"/>
  <c r="K195" i="14"/>
  <c r="J196" i="14"/>
  <c r="K196" i="14"/>
  <c r="J197" i="14"/>
  <c r="K197" i="14"/>
  <c r="J198" i="14"/>
  <c r="K198" i="14"/>
  <c r="J199" i="14"/>
  <c r="K199" i="14"/>
  <c r="J200" i="14"/>
  <c r="K200" i="14"/>
  <c r="J201" i="14"/>
  <c r="K201" i="14"/>
  <c r="J202" i="14"/>
  <c r="K202" i="14"/>
  <c r="J203" i="14"/>
  <c r="K203" i="14"/>
  <c r="J204" i="14"/>
  <c r="K204" i="14"/>
  <c r="J205" i="14"/>
  <c r="K205" i="14"/>
  <c r="J206" i="14"/>
  <c r="K206" i="14"/>
  <c r="J207" i="14"/>
  <c r="K207" i="14"/>
  <c r="J208" i="14"/>
  <c r="K208" i="14"/>
  <c r="J209" i="14"/>
  <c r="K209" i="14"/>
  <c r="J210" i="14"/>
  <c r="K210" i="14"/>
  <c r="J211" i="14"/>
  <c r="K211" i="14"/>
  <c r="J212" i="14"/>
  <c r="K212" i="14"/>
  <c r="J213" i="14"/>
  <c r="K213" i="14"/>
  <c r="J214" i="14"/>
  <c r="K214" i="14"/>
  <c r="J215" i="14"/>
  <c r="K215" i="14"/>
  <c r="J216" i="14"/>
  <c r="K216" i="14"/>
  <c r="J217" i="14"/>
  <c r="K217" i="14"/>
  <c r="J218" i="14"/>
  <c r="K218" i="14"/>
  <c r="J219" i="14"/>
  <c r="K219" i="14"/>
  <c r="J220" i="14"/>
  <c r="K220" i="14"/>
  <c r="J221" i="14"/>
  <c r="K221" i="14"/>
  <c r="J222" i="14"/>
  <c r="K222" i="14"/>
  <c r="J223" i="14"/>
  <c r="K223" i="14"/>
  <c r="J224" i="14"/>
  <c r="K224" i="14"/>
  <c r="J225" i="14"/>
  <c r="K225" i="14"/>
  <c r="J226" i="14"/>
  <c r="K226" i="14"/>
  <c r="J227" i="14"/>
  <c r="K227" i="14"/>
  <c r="J228" i="14"/>
  <c r="K228" i="14"/>
  <c r="J229" i="14"/>
  <c r="K229" i="14"/>
  <c r="J230" i="14"/>
  <c r="K230" i="14"/>
  <c r="J231" i="14"/>
  <c r="K231" i="14"/>
  <c r="J232" i="14"/>
  <c r="K232" i="14"/>
  <c r="J233" i="14"/>
  <c r="K233" i="14"/>
  <c r="J234" i="14"/>
  <c r="K234" i="14"/>
  <c r="J235" i="14"/>
  <c r="K235" i="14"/>
  <c r="J236" i="14"/>
  <c r="K236" i="14"/>
  <c r="J237" i="14"/>
  <c r="K237" i="14"/>
  <c r="J238" i="14"/>
  <c r="K238" i="14"/>
  <c r="J239" i="14"/>
  <c r="K239" i="14"/>
  <c r="J240" i="14"/>
  <c r="K240" i="14"/>
  <c r="J241" i="14"/>
  <c r="K241" i="14"/>
  <c r="J242" i="14"/>
  <c r="K242" i="14"/>
  <c r="J243" i="14"/>
  <c r="K243" i="14"/>
  <c r="J302" i="14"/>
  <c r="J19" i="14"/>
  <c r="J20" i="14"/>
  <c r="J23" i="14"/>
  <c r="I26" i="14"/>
  <c r="J26" i="14"/>
  <c r="J24" i="14"/>
  <c r="I27" i="14"/>
  <c r="J27" i="14"/>
  <c r="I28" i="14"/>
  <c r="J28" i="14"/>
  <c r="I30" i="14"/>
  <c r="J30" i="14"/>
  <c r="K30" i="14"/>
  <c r="I31" i="14"/>
  <c r="J31" i="14"/>
  <c r="I33" i="14"/>
  <c r="J33" i="14"/>
  <c r="I34" i="14"/>
  <c r="J34" i="14"/>
  <c r="I36" i="14"/>
  <c r="J36" i="14"/>
  <c r="I39" i="14"/>
  <c r="J39" i="14"/>
  <c r="I40" i="14"/>
  <c r="J40" i="14"/>
  <c r="I42" i="14"/>
  <c r="J42" i="14"/>
  <c r="I43" i="14"/>
  <c r="J43" i="14"/>
  <c r="I46" i="14"/>
  <c r="J46" i="14"/>
  <c r="K46" i="14"/>
  <c r="I49" i="14"/>
  <c r="J49" i="14"/>
  <c r="K49" i="14"/>
  <c r="I52" i="14"/>
  <c r="J52" i="14"/>
  <c r="I55" i="14"/>
  <c r="J55" i="14"/>
  <c r="I56" i="14"/>
  <c r="J56" i="14"/>
  <c r="K56" i="14"/>
  <c r="I58" i="14"/>
  <c r="J58" i="14"/>
  <c r="K58" i="14"/>
  <c r="I59" i="14"/>
  <c r="J59" i="14"/>
  <c r="K59" i="14"/>
  <c r="I62" i="14"/>
  <c r="J62" i="14"/>
  <c r="K62" i="14"/>
  <c r="I64" i="14"/>
  <c r="J64" i="14"/>
  <c r="K64" i="14"/>
  <c r="I65" i="14"/>
  <c r="J65" i="14"/>
  <c r="K65" i="14"/>
  <c r="I67" i="14"/>
  <c r="J67" i="14"/>
  <c r="K67" i="14"/>
  <c r="I68" i="14"/>
  <c r="J68" i="14"/>
  <c r="K68" i="14"/>
  <c r="I70" i="14"/>
  <c r="J70" i="14"/>
  <c r="K70" i="14"/>
  <c r="I71" i="14"/>
  <c r="J71" i="14"/>
  <c r="K71" i="14"/>
  <c r="I72" i="14"/>
  <c r="J72" i="14"/>
  <c r="K72" i="14"/>
  <c r="I73" i="14"/>
  <c r="J73" i="14"/>
  <c r="K73" i="14"/>
  <c r="I74" i="14"/>
  <c r="J74" i="14"/>
  <c r="K74" i="14"/>
  <c r="I75" i="14"/>
  <c r="J75" i="14"/>
  <c r="K75" i="14"/>
  <c r="J82" i="14"/>
  <c r="J80" i="14"/>
  <c r="J16" i="14"/>
  <c r="G251" i="14"/>
  <c r="F138" i="14"/>
  <c r="F136" i="14"/>
  <c r="F139" i="14"/>
  <c r="F140" i="14"/>
  <c r="G140" i="14"/>
  <c r="F192" i="14"/>
  <c r="F302" i="14"/>
  <c r="F19" i="14"/>
  <c r="F23" i="14"/>
  <c r="E26" i="14"/>
  <c r="F26" i="14"/>
  <c r="F24" i="14"/>
  <c r="E27" i="14"/>
  <c r="F27" i="14"/>
  <c r="E28" i="14"/>
  <c r="F28" i="14"/>
  <c r="E29" i="14"/>
  <c r="F29" i="14"/>
  <c r="E30" i="14"/>
  <c r="F30" i="14"/>
  <c r="E31" i="14"/>
  <c r="F31" i="14"/>
  <c r="E33" i="14"/>
  <c r="F33" i="14"/>
  <c r="G33" i="14"/>
  <c r="E34" i="14"/>
  <c r="F34" i="14"/>
  <c r="E35" i="14"/>
  <c r="F35" i="14"/>
  <c r="E36" i="14"/>
  <c r="F36" i="14"/>
  <c r="E37" i="14"/>
  <c r="F37" i="14"/>
  <c r="G37" i="14"/>
  <c r="E38" i="14"/>
  <c r="F38" i="14"/>
  <c r="E39" i="14"/>
  <c r="F39" i="14"/>
  <c r="E41" i="14"/>
  <c r="F41" i="14"/>
  <c r="E42" i="14"/>
  <c r="F42" i="14"/>
  <c r="G42" i="14"/>
  <c r="E43" i="14"/>
  <c r="F43" i="14"/>
  <c r="E44" i="14"/>
  <c r="F44" i="14"/>
  <c r="E45" i="14"/>
  <c r="F45" i="14"/>
  <c r="E46" i="14"/>
  <c r="F46" i="14"/>
  <c r="E47" i="14"/>
  <c r="F47" i="14"/>
  <c r="G47" i="14"/>
  <c r="E49" i="14"/>
  <c r="F49" i="14"/>
  <c r="G49" i="14"/>
  <c r="E50" i="14"/>
  <c r="F50" i="14"/>
  <c r="E51" i="14"/>
  <c r="F51" i="14"/>
  <c r="E52" i="14"/>
  <c r="F52" i="14"/>
  <c r="E53" i="14"/>
  <c r="F53" i="14"/>
  <c r="E54" i="14"/>
  <c r="F54" i="14"/>
  <c r="E55" i="14"/>
  <c r="F55" i="14"/>
  <c r="E57" i="14"/>
  <c r="F57" i="14"/>
  <c r="G57" i="14"/>
  <c r="E58" i="14"/>
  <c r="F58" i="14"/>
  <c r="G58" i="14"/>
  <c r="E59" i="14"/>
  <c r="F59" i="14"/>
  <c r="G59" i="14"/>
  <c r="E60" i="14"/>
  <c r="F60" i="14"/>
  <c r="G60" i="14"/>
  <c r="E61" i="14"/>
  <c r="F61" i="14"/>
  <c r="G61" i="14"/>
  <c r="E62" i="14"/>
  <c r="F62" i="14"/>
  <c r="G62" i="14"/>
  <c r="E63" i="14"/>
  <c r="F63" i="14"/>
  <c r="G63" i="14"/>
  <c r="E65" i="14"/>
  <c r="F65" i="14"/>
  <c r="G65" i="14"/>
  <c r="E66" i="14"/>
  <c r="F66" i="14"/>
  <c r="G66" i="14"/>
  <c r="E68" i="14"/>
  <c r="F68" i="14"/>
  <c r="G68" i="14"/>
  <c r="E69" i="14"/>
  <c r="F69" i="14"/>
  <c r="G69" i="14"/>
  <c r="E71" i="14"/>
  <c r="F71" i="14"/>
  <c r="G71" i="14"/>
  <c r="E74" i="14"/>
  <c r="F74" i="14"/>
  <c r="G74" i="14"/>
  <c r="E75" i="14"/>
  <c r="F75" i="14"/>
  <c r="G75" i="14"/>
  <c r="F80" i="14"/>
  <c r="F16" i="14"/>
  <c r="B248" i="14"/>
  <c r="B192" i="14"/>
  <c r="B194" i="14"/>
  <c r="B195" i="14"/>
  <c r="C195" i="14"/>
  <c r="B196" i="14"/>
  <c r="C196" i="14"/>
  <c r="B197" i="14"/>
  <c r="C197" i="14"/>
  <c r="B198" i="14"/>
  <c r="C198" i="14"/>
  <c r="B302" i="14"/>
  <c r="B19" i="14"/>
  <c r="B23" i="14"/>
  <c r="A30" i="14"/>
  <c r="B30" i="14"/>
  <c r="C30" i="14"/>
  <c r="A26" i="14"/>
  <c r="B26" i="14"/>
  <c r="B24" i="14"/>
  <c r="A27" i="14"/>
  <c r="B27" i="14"/>
  <c r="A28" i="14"/>
  <c r="B28" i="14"/>
  <c r="C28" i="14"/>
  <c r="A29" i="14"/>
  <c r="B29" i="14"/>
  <c r="A31" i="14"/>
  <c r="B31" i="14"/>
  <c r="C31" i="14"/>
  <c r="A32" i="14"/>
  <c r="B32" i="14"/>
  <c r="A34" i="14"/>
  <c r="B34" i="14"/>
  <c r="A38" i="14"/>
  <c r="B38" i="14"/>
  <c r="A39" i="14"/>
  <c r="B39" i="14"/>
  <c r="A40" i="14"/>
  <c r="B40" i="14"/>
  <c r="A43" i="14"/>
  <c r="B43" i="14"/>
  <c r="A46" i="14"/>
  <c r="B46" i="14"/>
  <c r="C46" i="14"/>
  <c r="A47" i="14"/>
  <c r="B47" i="14"/>
  <c r="A48" i="14"/>
  <c r="B48" i="14"/>
  <c r="A51" i="14"/>
  <c r="B51" i="14"/>
  <c r="C51" i="14"/>
  <c r="A53" i="14"/>
  <c r="B53" i="14"/>
  <c r="A60" i="14"/>
  <c r="B60" i="14"/>
  <c r="C60" i="14"/>
  <c r="A62" i="14"/>
  <c r="B62" i="14"/>
  <c r="C62" i="14"/>
  <c r="A66" i="14"/>
  <c r="B66" i="14"/>
  <c r="C66" i="14"/>
  <c r="A68" i="14"/>
  <c r="B68" i="14"/>
  <c r="C68" i="14"/>
  <c r="A69" i="14"/>
  <c r="B69" i="14"/>
  <c r="C69" i="14"/>
  <c r="A71" i="14"/>
  <c r="B71" i="14"/>
  <c r="C71" i="14"/>
  <c r="A72" i="14"/>
  <c r="B72" i="14"/>
  <c r="C72" i="14"/>
  <c r="A74" i="14"/>
  <c r="B74" i="14"/>
  <c r="C74" i="14"/>
  <c r="B82" i="14"/>
  <c r="B80" i="14"/>
  <c r="B83" i="14"/>
  <c r="B84" i="14"/>
  <c r="B85" i="14"/>
  <c r="B86" i="14"/>
  <c r="B87" i="14"/>
  <c r="C87" i="14"/>
  <c r="B88" i="14"/>
  <c r="C88" i="14"/>
  <c r="B89" i="14"/>
  <c r="C89" i="14"/>
  <c r="B90" i="14"/>
  <c r="C90" i="14"/>
  <c r="B91" i="14"/>
  <c r="C91" i="14"/>
  <c r="B92" i="14"/>
  <c r="C92" i="14"/>
  <c r="B93" i="14"/>
  <c r="C93" i="14"/>
  <c r="B94" i="14"/>
  <c r="C94" i="14"/>
  <c r="B95" i="14"/>
  <c r="C95" i="14"/>
  <c r="B96" i="14"/>
  <c r="C96" i="14"/>
  <c r="B97" i="14"/>
  <c r="C97" i="14"/>
  <c r="B98" i="14"/>
  <c r="C98" i="14"/>
  <c r="B99" i="14"/>
  <c r="C99" i="14"/>
  <c r="B100" i="14"/>
  <c r="C100" i="14"/>
  <c r="B101" i="14"/>
  <c r="C101" i="14"/>
  <c r="B102" i="14"/>
  <c r="C102" i="14"/>
  <c r="B103" i="14"/>
  <c r="C103" i="14"/>
  <c r="B104" i="14"/>
  <c r="C104" i="14"/>
  <c r="B105" i="14"/>
  <c r="C105" i="14"/>
  <c r="B106" i="14"/>
  <c r="C106" i="14"/>
  <c r="B107" i="14"/>
  <c r="C107" i="14"/>
  <c r="B108" i="14"/>
  <c r="C108" i="14"/>
  <c r="B109" i="14"/>
  <c r="C109" i="14"/>
  <c r="B110" i="14"/>
  <c r="C110" i="14"/>
  <c r="B111" i="14"/>
  <c r="C111" i="14"/>
  <c r="B112" i="14"/>
  <c r="C112" i="14"/>
  <c r="B113" i="14"/>
  <c r="C113" i="14"/>
  <c r="B114" i="14"/>
  <c r="C114" i="14"/>
  <c r="B115" i="14"/>
  <c r="C115" i="14"/>
  <c r="B116" i="14"/>
  <c r="C116" i="14"/>
  <c r="B117" i="14"/>
  <c r="C117" i="14"/>
  <c r="B118" i="14"/>
  <c r="C118" i="14"/>
  <c r="B119" i="14"/>
  <c r="C119" i="14"/>
  <c r="B120" i="14"/>
  <c r="C120" i="14"/>
  <c r="B121" i="14"/>
  <c r="C121" i="14"/>
  <c r="B122" i="14"/>
  <c r="C122" i="14"/>
  <c r="B123" i="14"/>
  <c r="C123" i="14"/>
  <c r="B124" i="14"/>
  <c r="C124" i="14"/>
  <c r="B125" i="14"/>
  <c r="C125" i="14"/>
  <c r="B126" i="14"/>
  <c r="C126" i="14"/>
  <c r="B127" i="14"/>
  <c r="C127" i="14"/>
  <c r="B128" i="14"/>
  <c r="C128" i="14"/>
  <c r="B129" i="14"/>
  <c r="C129" i="14"/>
  <c r="B130" i="14"/>
  <c r="C130" i="14"/>
  <c r="B131" i="14"/>
  <c r="C131" i="14"/>
  <c r="B16" i="14"/>
  <c r="B7" i="13"/>
  <c r="J138" i="13"/>
  <c r="K138" i="13"/>
  <c r="J136" i="13"/>
  <c r="J139" i="13"/>
  <c r="K139" i="13"/>
  <c r="J248" i="13"/>
  <c r="J250" i="13"/>
  <c r="K250" i="13"/>
  <c r="J251" i="13"/>
  <c r="K251" i="13"/>
  <c r="J252" i="13"/>
  <c r="K252" i="13"/>
  <c r="J192" i="13"/>
  <c r="J194" i="13"/>
  <c r="K194" i="13"/>
  <c r="J302" i="13"/>
  <c r="J19" i="13"/>
  <c r="J20" i="13"/>
  <c r="I26" i="13"/>
  <c r="J26" i="13"/>
  <c r="K26" i="13"/>
  <c r="I27" i="13"/>
  <c r="J27" i="13"/>
  <c r="K27" i="13"/>
  <c r="I28" i="13"/>
  <c r="J28" i="13"/>
  <c r="K28" i="13"/>
  <c r="I29" i="13"/>
  <c r="J29" i="13"/>
  <c r="K29" i="13"/>
  <c r="I30" i="13"/>
  <c r="J30" i="13"/>
  <c r="K30" i="13"/>
  <c r="I31" i="13"/>
  <c r="J31" i="13"/>
  <c r="K31" i="13"/>
  <c r="I32" i="13"/>
  <c r="J32" i="13"/>
  <c r="K32" i="13"/>
  <c r="I33" i="13"/>
  <c r="J33" i="13"/>
  <c r="K33" i="13"/>
  <c r="I34" i="13"/>
  <c r="J34" i="13"/>
  <c r="K34" i="13"/>
  <c r="I35" i="13"/>
  <c r="J35" i="13"/>
  <c r="K35" i="13"/>
  <c r="I36" i="13"/>
  <c r="J36" i="13"/>
  <c r="K36" i="13"/>
  <c r="I37" i="13"/>
  <c r="J37" i="13"/>
  <c r="K37" i="13"/>
  <c r="I38" i="13"/>
  <c r="J38" i="13"/>
  <c r="K38" i="13"/>
  <c r="I39" i="13"/>
  <c r="J39" i="13"/>
  <c r="K39" i="13"/>
  <c r="I40" i="13"/>
  <c r="J40" i="13"/>
  <c r="K40" i="13"/>
  <c r="I41" i="13"/>
  <c r="J41" i="13"/>
  <c r="K41" i="13"/>
  <c r="I42" i="13"/>
  <c r="J42" i="13"/>
  <c r="K42" i="13"/>
  <c r="I43" i="13"/>
  <c r="J43" i="13"/>
  <c r="K43" i="13"/>
  <c r="I44" i="13"/>
  <c r="J44" i="13"/>
  <c r="K44" i="13"/>
  <c r="I45" i="13"/>
  <c r="J45" i="13"/>
  <c r="K45" i="13"/>
  <c r="I46" i="13"/>
  <c r="J46" i="13"/>
  <c r="K46" i="13"/>
  <c r="I47" i="13"/>
  <c r="J47" i="13"/>
  <c r="K47" i="13"/>
  <c r="I48" i="13"/>
  <c r="J48" i="13"/>
  <c r="K48" i="13"/>
  <c r="I49" i="13"/>
  <c r="J49" i="13"/>
  <c r="K49" i="13"/>
  <c r="I50" i="13"/>
  <c r="J50" i="13"/>
  <c r="K50" i="13"/>
  <c r="I51" i="13"/>
  <c r="J51" i="13"/>
  <c r="K51" i="13"/>
  <c r="I52" i="13"/>
  <c r="J52" i="13"/>
  <c r="K52" i="13"/>
  <c r="I53" i="13"/>
  <c r="J53" i="13"/>
  <c r="K53" i="13"/>
  <c r="I54" i="13"/>
  <c r="J54" i="13"/>
  <c r="K54" i="13"/>
  <c r="I55" i="13"/>
  <c r="J55" i="13"/>
  <c r="K55" i="13"/>
  <c r="I56" i="13"/>
  <c r="J56" i="13"/>
  <c r="K56" i="13"/>
  <c r="J57" i="13"/>
  <c r="K57" i="13"/>
  <c r="I58" i="13"/>
  <c r="J58" i="13"/>
  <c r="K58" i="13"/>
  <c r="I59" i="13"/>
  <c r="J59" i="13"/>
  <c r="K59" i="13"/>
  <c r="I60" i="13"/>
  <c r="J60" i="13"/>
  <c r="K60" i="13"/>
  <c r="I61" i="13"/>
  <c r="J61" i="13"/>
  <c r="K61" i="13"/>
  <c r="I62" i="13"/>
  <c r="J62" i="13"/>
  <c r="K62" i="13"/>
  <c r="I63" i="13"/>
  <c r="J63" i="13"/>
  <c r="K63" i="13"/>
  <c r="I64" i="13"/>
  <c r="J64" i="13"/>
  <c r="K64" i="13"/>
  <c r="I65" i="13"/>
  <c r="J65" i="13"/>
  <c r="K65" i="13"/>
  <c r="I66" i="13"/>
  <c r="J66" i="13"/>
  <c r="K66" i="13"/>
  <c r="I67" i="13"/>
  <c r="J67" i="13"/>
  <c r="K67" i="13"/>
  <c r="I68" i="13"/>
  <c r="J68" i="13"/>
  <c r="K68" i="13"/>
  <c r="I69" i="13"/>
  <c r="J69" i="13"/>
  <c r="K69" i="13"/>
  <c r="I70" i="13"/>
  <c r="J70" i="13"/>
  <c r="K70" i="13"/>
  <c r="I71" i="13"/>
  <c r="J71" i="13"/>
  <c r="K71" i="13"/>
  <c r="I72" i="13"/>
  <c r="J72" i="13"/>
  <c r="K72" i="13"/>
  <c r="I73" i="13"/>
  <c r="J73" i="13"/>
  <c r="K73" i="13"/>
  <c r="I74" i="13"/>
  <c r="J74" i="13"/>
  <c r="K74" i="13"/>
  <c r="I75" i="13"/>
  <c r="J75" i="13"/>
  <c r="K75" i="13"/>
  <c r="J80" i="13"/>
  <c r="J16" i="13"/>
  <c r="B248" i="13"/>
  <c r="B250" i="13"/>
  <c r="C250" i="13"/>
  <c r="B251" i="13"/>
  <c r="C251" i="13"/>
  <c r="B252" i="13"/>
  <c r="C252" i="13"/>
  <c r="B253" i="13"/>
  <c r="C253" i="13"/>
  <c r="B254" i="13"/>
  <c r="C254" i="13"/>
  <c r="B255" i="13"/>
  <c r="C255" i="13"/>
  <c r="B256" i="13"/>
  <c r="C256" i="13"/>
  <c r="B257" i="13"/>
  <c r="C257" i="13"/>
  <c r="B258" i="13"/>
  <c r="C258" i="13"/>
  <c r="B259" i="13"/>
  <c r="C259" i="13"/>
  <c r="B260" i="13"/>
  <c r="C260" i="13"/>
  <c r="B261" i="13"/>
  <c r="C261" i="13"/>
  <c r="B262" i="13"/>
  <c r="C262" i="13"/>
  <c r="B263" i="13"/>
  <c r="C263" i="13"/>
  <c r="B264" i="13"/>
  <c r="C264" i="13"/>
  <c r="B265" i="13"/>
  <c r="C265" i="13"/>
  <c r="B266" i="13"/>
  <c r="C266" i="13"/>
  <c r="B267" i="13"/>
  <c r="C267" i="13"/>
  <c r="B268" i="13"/>
  <c r="C268" i="13"/>
  <c r="B269" i="13"/>
  <c r="C269" i="13"/>
  <c r="B270" i="13"/>
  <c r="C270" i="13"/>
  <c r="B271" i="13"/>
  <c r="C271" i="13"/>
  <c r="B272" i="13"/>
  <c r="C272" i="13"/>
  <c r="B273" i="13"/>
  <c r="C273" i="13"/>
  <c r="B274" i="13"/>
  <c r="C274" i="13"/>
  <c r="B275" i="13"/>
  <c r="C275" i="13"/>
  <c r="B276" i="13"/>
  <c r="C276" i="13"/>
  <c r="B277" i="13"/>
  <c r="C277" i="13"/>
  <c r="B278" i="13"/>
  <c r="C278" i="13"/>
  <c r="B279" i="13"/>
  <c r="C279" i="13"/>
  <c r="B192" i="13"/>
  <c r="B194" i="13"/>
  <c r="C194" i="13"/>
  <c r="B302" i="13"/>
  <c r="B19" i="13"/>
  <c r="B20" i="13"/>
  <c r="B23" i="13"/>
  <c r="A26" i="13"/>
  <c r="B26" i="13"/>
  <c r="C26" i="13"/>
  <c r="B24" i="13"/>
  <c r="A27" i="13"/>
  <c r="B27" i="13"/>
  <c r="C27" i="13"/>
  <c r="A29" i="13"/>
  <c r="B29" i="13"/>
  <c r="C29" i="13"/>
  <c r="A33" i="13"/>
  <c r="B33" i="13"/>
  <c r="C33" i="13"/>
  <c r="A35" i="13"/>
  <c r="B35" i="13"/>
  <c r="C35" i="13"/>
  <c r="A38" i="13"/>
  <c r="B38" i="13"/>
  <c r="C38" i="13"/>
  <c r="A39" i="13"/>
  <c r="B39" i="13"/>
  <c r="C39" i="13"/>
  <c r="A41" i="13"/>
  <c r="B41" i="13"/>
  <c r="C41" i="13"/>
  <c r="A42" i="13"/>
  <c r="B42" i="13"/>
  <c r="C42" i="13"/>
  <c r="A43" i="13"/>
  <c r="B43" i="13"/>
  <c r="C43" i="13"/>
  <c r="A44" i="13"/>
  <c r="B44" i="13"/>
  <c r="C44" i="13"/>
  <c r="A45" i="13"/>
  <c r="B45" i="13"/>
  <c r="C45" i="13"/>
  <c r="A46" i="13"/>
  <c r="B46" i="13"/>
  <c r="C46" i="13"/>
  <c r="A47" i="13"/>
  <c r="B47" i="13"/>
  <c r="C47" i="13"/>
  <c r="A49" i="13"/>
  <c r="B49" i="13"/>
  <c r="C49" i="13"/>
  <c r="A50" i="13"/>
  <c r="B50" i="13"/>
  <c r="C50" i="13"/>
  <c r="A52" i="13"/>
  <c r="B52" i="13"/>
  <c r="C52" i="13"/>
  <c r="A53" i="13"/>
  <c r="B53" i="13"/>
  <c r="C53" i="13"/>
  <c r="A55" i="13"/>
  <c r="B55" i="13"/>
  <c r="C55" i="13"/>
  <c r="A58" i="13"/>
  <c r="B58" i="13"/>
  <c r="C58" i="13"/>
  <c r="A59" i="13"/>
  <c r="B59" i="13"/>
  <c r="C59" i="13"/>
  <c r="A61" i="13"/>
  <c r="B61" i="13"/>
  <c r="C61" i="13"/>
  <c r="A62" i="13"/>
  <c r="B62" i="13"/>
  <c r="C62" i="13"/>
  <c r="A65" i="13"/>
  <c r="B65" i="13"/>
  <c r="C65" i="13"/>
  <c r="A68" i="13"/>
  <c r="B68" i="13"/>
  <c r="C68" i="13"/>
  <c r="A71" i="13"/>
  <c r="B71" i="13"/>
  <c r="C71" i="13"/>
  <c r="A74" i="13"/>
  <c r="B74" i="13"/>
  <c r="C74" i="13"/>
  <c r="A75" i="13"/>
  <c r="B75" i="13"/>
  <c r="C75" i="13"/>
  <c r="B82" i="13"/>
  <c r="C82" i="13"/>
  <c r="B83" i="13"/>
  <c r="C83" i="13"/>
  <c r="B84" i="13"/>
  <c r="C84" i="13"/>
  <c r="B85" i="13"/>
  <c r="C85" i="13"/>
  <c r="B86" i="13"/>
  <c r="C86" i="13"/>
  <c r="B87" i="13"/>
  <c r="C87" i="13"/>
  <c r="B88" i="13"/>
  <c r="C88" i="13"/>
  <c r="B89" i="13"/>
  <c r="C89" i="13"/>
  <c r="B90" i="13"/>
  <c r="C90" i="13"/>
  <c r="B91" i="13"/>
  <c r="C91" i="13"/>
  <c r="B92" i="13"/>
  <c r="C92" i="13"/>
  <c r="B93" i="13"/>
  <c r="C93" i="13"/>
  <c r="B94" i="13"/>
  <c r="C94" i="13"/>
  <c r="B95" i="13"/>
  <c r="C95" i="13"/>
  <c r="B96" i="13"/>
  <c r="C96" i="13"/>
  <c r="B97" i="13"/>
  <c r="C97" i="13"/>
  <c r="B98" i="13"/>
  <c r="C98" i="13"/>
  <c r="B99" i="13"/>
  <c r="C99" i="13"/>
  <c r="B100" i="13"/>
  <c r="C100" i="13"/>
  <c r="B102" i="13"/>
  <c r="C102" i="13"/>
  <c r="B105" i="13"/>
  <c r="C105" i="13"/>
  <c r="B106" i="13"/>
  <c r="C106" i="13"/>
  <c r="B107" i="13"/>
  <c r="C107" i="13"/>
  <c r="B111" i="13"/>
  <c r="C111" i="13"/>
  <c r="B112" i="13"/>
  <c r="C112" i="13"/>
  <c r="B114" i="13"/>
  <c r="C114" i="13"/>
  <c r="B115" i="13"/>
  <c r="C115" i="13"/>
  <c r="B116" i="13"/>
  <c r="C116" i="13"/>
  <c r="B120" i="13"/>
  <c r="C120" i="13"/>
  <c r="B121" i="13"/>
  <c r="C121" i="13"/>
  <c r="B123" i="13"/>
  <c r="C123" i="13"/>
  <c r="B125" i="13"/>
  <c r="C125" i="13"/>
  <c r="B128" i="13"/>
  <c r="C128" i="13"/>
  <c r="B129" i="13"/>
  <c r="C129" i="13"/>
  <c r="B130" i="13"/>
  <c r="C130" i="13"/>
  <c r="B16" i="13"/>
  <c r="F248" i="13"/>
  <c r="F250" i="13"/>
  <c r="G250" i="13"/>
  <c r="F138" i="13"/>
  <c r="G138" i="13"/>
  <c r="F192" i="13"/>
  <c r="F194" i="13"/>
  <c r="G194" i="13"/>
  <c r="F302" i="13"/>
  <c r="F19" i="13"/>
  <c r="F20" i="13"/>
  <c r="F23" i="13"/>
  <c r="E26" i="13"/>
  <c r="F26" i="13"/>
  <c r="G26" i="13"/>
  <c r="F24" i="13"/>
  <c r="E27" i="13"/>
  <c r="F27" i="13"/>
  <c r="G27" i="13"/>
  <c r="E28" i="13"/>
  <c r="F28" i="13"/>
  <c r="G28" i="13"/>
  <c r="E29" i="13"/>
  <c r="F29" i="13"/>
  <c r="G29" i="13"/>
  <c r="E30" i="13"/>
  <c r="F30" i="13"/>
  <c r="G30" i="13"/>
  <c r="E31" i="13"/>
  <c r="F31" i="13"/>
  <c r="G31" i="13"/>
  <c r="E32" i="13"/>
  <c r="F32" i="13"/>
  <c r="G32" i="13"/>
  <c r="E33" i="13"/>
  <c r="F33" i="13"/>
  <c r="G33" i="13"/>
  <c r="E34" i="13"/>
  <c r="F34" i="13"/>
  <c r="G34" i="13"/>
  <c r="E35" i="13"/>
  <c r="F35" i="13"/>
  <c r="G35" i="13"/>
  <c r="E36" i="13"/>
  <c r="F36" i="13"/>
  <c r="G36" i="13"/>
  <c r="E37" i="13"/>
  <c r="F37" i="13"/>
  <c r="G37" i="13"/>
  <c r="E38" i="13"/>
  <c r="F38" i="13"/>
  <c r="G38" i="13"/>
  <c r="E39" i="13"/>
  <c r="F39" i="13"/>
  <c r="G39" i="13"/>
  <c r="E40" i="13"/>
  <c r="F40" i="13"/>
  <c r="G40" i="13"/>
  <c r="E41" i="13"/>
  <c r="F41" i="13"/>
  <c r="G41" i="13"/>
  <c r="E42" i="13"/>
  <c r="F42" i="13"/>
  <c r="G42" i="13"/>
  <c r="E43" i="13"/>
  <c r="F43" i="13"/>
  <c r="G43" i="13"/>
  <c r="E44" i="13"/>
  <c r="F44" i="13"/>
  <c r="G44" i="13"/>
  <c r="E45" i="13"/>
  <c r="F45" i="13"/>
  <c r="G45" i="13"/>
  <c r="E46" i="13"/>
  <c r="F46" i="13"/>
  <c r="G46" i="13"/>
  <c r="E47" i="13"/>
  <c r="F47" i="13"/>
  <c r="G47" i="13"/>
  <c r="E48" i="13"/>
  <c r="F48" i="13"/>
  <c r="G48" i="13"/>
  <c r="E49" i="13"/>
  <c r="F49" i="13"/>
  <c r="G49" i="13"/>
  <c r="E50" i="13"/>
  <c r="F50" i="13"/>
  <c r="G50" i="13"/>
  <c r="E51" i="13"/>
  <c r="F51" i="13"/>
  <c r="G51" i="13"/>
  <c r="E52" i="13"/>
  <c r="F52" i="13"/>
  <c r="G52" i="13"/>
  <c r="E53" i="13"/>
  <c r="F53" i="13"/>
  <c r="G53" i="13"/>
  <c r="E54" i="13"/>
  <c r="F54" i="13"/>
  <c r="G54" i="13"/>
  <c r="E55" i="13"/>
  <c r="F55" i="13"/>
  <c r="G55" i="13"/>
  <c r="E56" i="13"/>
  <c r="F56" i="13"/>
  <c r="G56" i="13"/>
  <c r="E57" i="13"/>
  <c r="F57" i="13"/>
  <c r="G57" i="13"/>
  <c r="E58" i="13"/>
  <c r="F58" i="13"/>
  <c r="G58" i="13"/>
  <c r="E59" i="13"/>
  <c r="F59" i="13"/>
  <c r="G59" i="13"/>
  <c r="E60" i="13"/>
  <c r="F60" i="13"/>
  <c r="G60" i="13"/>
  <c r="E61" i="13"/>
  <c r="F61" i="13"/>
  <c r="G61" i="13"/>
  <c r="E62" i="13"/>
  <c r="F62" i="13"/>
  <c r="G62" i="13"/>
  <c r="E63" i="13"/>
  <c r="F63" i="13"/>
  <c r="G63" i="13"/>
  <c r="E64" i="13"/>
  <c r="F64" i="13"/>
  <c r="G64" i="13"/>
  <c r="E65" i="13"/>
  <c r="F65" i="13"/>
  <c r="G65" i="13"/>
  <c r="E66" i="13"/>
  <c r="F66" i="13"/>
  <c r="G66" i="13"/>
  <c r="E67" i="13"/>
  <c r="F67" i="13"/>
  <c r="G67" i="13"/>
  <c r="E68" i="13"/>
  <c r="F68" i="13"/>
  <c r="G68" i="13"/>
  <c r="E69" i="13"/>
  <c r="F69" i="13"/>
  <c r="G69" i="13"/>
  <c r="E70" i="13"/>
  <c r="F70" i="13"/>
  <c r="G70" i="13"/>
  <c r="E71" i="13"/>
  <c r="F71" i="13"/>
  <c r="G71" i="13"/>
  <c r="E72" i="13"/>
  <c r="F72" i="13"/>
  <c r="G72" i="13"/>
  <c r="E73" i="13"/>
  <c r="F73" i="13"/>
  <c r="G73" i="13"/>
  <c r="E74" i="13"/>
  <c r="F74" i="13"/>
  <c r="G74" i="13"/>
  <c r="E75" i="13"/>
  <c r="F75" i="13"/>
  <c r="G75" i="13"/>
  <c r="F82" i="13"/>
  <c r="F80" i="13"/>
  <c r="F83" i="13"/>
  <c r="G83" i="13"/>
  <c r="F84" i="13"/>
  <c r="F16" i="13"/>
  <c r="F20" i="7"/>
  <c r="E27" i="7"/>
  <c r="F27" i="7"/>
  <c r="G27" i="7"/>
  <c r="E28" i="7"/>
  <c r="F28" i="7"/>
  <c r="G28" i="7"/>
  <c r="E29" i="7"/>
  <c r="F29" i="7"/>
  <c r="G29" i="7"/>
  <c r="E30" i="7"/>
  <c r="F30" i="7"/>
  <c r="G30" i="7"/>
  <c r="E31" i="7"/>
  <c r="F31" i="7"/>
  <c r="G31" i="7"/>
  <c r="E32" i="7"/>
  <c r="F32" i="7"/>
  <c r="G32" i="7"/>
  <c r="E33" i="7"/>
  <c r="F33" i="7"/>
  <c r="G33" i="7"/>
  <c r="E34" i="7"/>
  <c r="F34" i="7"/>
  <c r="G34" i="7"/>
  <c r="E35" i="7"/>
  <c r="F35" i="7"/>
  <c r="G35" i="7"/>
  <c r="E36" i="7"/>
  <c r="F36" i="7"/>
  <c r="G36" i="7"/>
  <c r="E37" i="7"/>
  <c r="F37" i="7"/>
  <c r="G37" i="7"/>
  <c r="E38" i="7"/>
  <c r="F38" i="7"/>
  <c r="G38" i="7"/>
  <c r="E39" i="7"/>
  <c r="F39" i="7"/>
  <c r="G39" i="7"/>
  <c r="E40" i="7"/>
  <c r="F40" i="7"/>
  <c r="G40" i="7"/>
  <c r="E41" i="7"/>
  <c r="F41" i="7"/>
  <c r="G41" i="7"/>
  <c r="E42" i="7"/>
  <c r="F42" i="7"/>
  <c r="G42" i="7"/>
  <c r="E43" i="7"/>
  <c r="F43" i="7"/>
  <c r="G43" i="7"/>
  <c r="E44" i="7"/>
  <c r="F44" i="7"/>
  <c r="G44" i="7"/>
  <c r="E45" i="7"/>
  <c r="F45" i="7"/>
  <c r="G45" i="7"/>
  <c r="E46" i="7"/>
  <c r="F46" i="7"/>
  <c r="G46" i="7"/>
  <c r="E47" i="7"/>
  <c r="F47" i="7"/>
  <c r="G47" i="7"/>
  <c r="E49" i="7"/>
  <c r="F49" i="7"/>
  <c r="G49" i="7"/>
  <c r="E50" i="7"/>
  <c r="F50" i="7"/>
  <c r="G50" i="7"/>
  <c r="E51" i="7"/>
  <c r="F51" i="7"/>
  <c r="G51" i="7"/>
  <c r="E52" i="7"/>
  <c r="F52" i="7"/>
  <c r="G52" i="7"/>
  <c r="E53" i="7"/>
  <c r="F53" i="7"/>
  <c r="G53" i="7"/>
  <c r="E54" i="7"/>
  <c r="F54" i="7"/>
  <c r="G54" i="7"/>
  <c r="F55" i="7"/>
  <c r="G55" i="7"/>
  <c r="E56" i="7"/>
  <c r="F56" i="7"/>
  <c r="G56" i="7"/>
  <c r="E57" i="7"/>
  <c r="F57" i="7"/>
  <c r="G57" i="7"/>
  <c r="E58" i="7"/>
  <c r="F58" i="7"/>
  <c r="G58" i="7"/>
  <c r="E59" i="7"/>
  <c r="F59" i="7"/>
  <c r="G59" i="7"/>
  <c r="E60" i="7"/>
  <c r="F60" i="7"/>
  <c r="G60" i="7"/>
  <c r="E61" i="7"/>
  <c r="F61" i="7"/>
  <c r="G61" i="7"/>
  <c r="E62" i="7"/>
  <c r="F62" i="7"/>
  <c r="G62" i="7"/>
  <c r="E63" i="7"/>
  <c r="F63" i="7"/>
  <c r="G63" i="7"/>
  <c r="E64" i="7"/>
  <c r="F64" i="7"/>
  <c r="G64" i="7"/>
  <c r="E65" i="7"/>
  <c r="F65" i="7"/>
  <c r="G65" i="7"/>
  <c r="E66" i="7"/>
  <c r="F66" i="7"/>
  <c r="G66" i="7"/>
  <c r="E67" i="7"/>
  <c r="F67" i="7"/>
  <c r="G67" i="7"/>
  <c r="E68" i="7"/>
  <c r="F68" i="7"/>
  <c r="G68" i="7"/>
  <c r="E69" i="7"/>
  <c r="F69" i="7"/>
  <c r="G69" i="7"/>
  <c r="E70" i="7"/>
  <c r="F70" i="7"/>
  <c r="G70" i="7"/>
  <c r="E71" i="7"/>
  <c r="F71" i="7"/>
  <c r="G71" i="7"/>
  <c r="E72" i="7"/>
  <c r="F72" i="7"/>
  <c r="G72" i="7"/>
  <c r="E73" i="7"/>
  <c r="F73" i="7"/>
  <c r="G73" i="7"/>
  <c r="E74" i="7"/>
  <c r="F74" i="7"/>
  <c r="G74" i="7"/>
  <c r="E75" i="7"/>
  <c r="F75" i="7"/>
  <c r="G75" i="7"/>
  <c r="A14" i="14"/>
  <c r="E14" i="14"/>
  <c r="C310" i="14"/>
  <c r="I14" i="14"/>
  <c r="B310" i="14"/>
  <c r="D310" i="14"/>
  <c r="I14" i="13"/>
  <c r="E14" i="13"/>
  <c r="A14" i="13"/>
  <c r="B310" i="13"/>
  <c r="C310" i="13"/>
  <c r="D310" i="13"/>
  <c r="C310" i="7"/>
  <c r="D310" i="7"/>
  <c r="B310" i="7"/>
  <c r="F76" i="13"/>
  <c r="G82" i="13"/>
  <c r="J76" i="13"/>
  <c r="G250" i="14"/>
  <c r="G27" i="14"/>
  <c r="G39" i="14"/>
  <c r="G31" i="14"/>
  <c r="C85" i="14"/>
  <c r="K36" i="14"/>
  <c r="K42" i="14"/>
  <c r="G52" i="14"/>
  <c r="K194" i="14"/>
  <c r="J244" i="14"/>
  <c r="K52" i="14"/>
  <c r="G36" i="14"/>
  <c r="C86" i="14"/>
  <c r="C53" i="14"/>
  <c r="C34" i="14"/>
  <c r="G43" i="14"/>
  <c r="B76" i="7"/>
  <c r="C83" i="14"/>
  <c r="C32" i="14"/>
  <c r="G30" i="14"/>
  <c r="K34" i="14"/>
  <c r="J19" i="15"/>
  <c r="F19" i="15"/>
  <c r="B19" i="15"/>
  <c r="B79" i="15"/>
  <c r="B85" i="15"/>
  <c r="C82" i="14"/>
  <c r="C48" i="14"/>
  <c r="C40" i="14"/>
  <c r="G51" i="14"/>
  <c r="G84" i="13"/>
  <c r="C47" i="14"/>
  <c r="C39" i="14"/>
  <c r="C26" i="14"/>
  <c r="G55" i="14"/>
  <c r="G46" i="14"/>
  <c r="G28" i="14"/>
  <c r="K40" i="14"/>
  <c r="K33" i="14"/>
  <c r="B75" i="17"/>
  <c r="B79" i="17"/>
  <c r="B85" i="17"/>
  <c r="C27" i="14"/>
  <c r="G41" i="14"/>
  <c r="K28" i="14"/>
  <c r="B124" i="13"/>
  <c r="C124" i="13"/>
  <c r="B119" i="13"/>
  <c r="C119" i="13"/>
  <c r="B110" i="13"/>
  <c r="C110" i="13"/>
  <c r="B101" i="13"/>
  <c r="C101" i="13"/>
  <c r="A37" i="13"/>
  <c r="B37" i="13"/>
  <c r="C37" i="13"/>
  <c r="A30" i="13"/>
  <c r="B30" i="13"/>
  <c r="C30" i="13"/>
  <c r="A59" i="14"/>
  <c r="B59" i="14"/>
  <c r="C59" i="14"/>
  <c r="A50" i="14"/>
  <c r="B50" i="14"/>
  <c r="C50" i="14"/>
  <c r="A45" i="14"/>
  <c r="B45" i="14"/>
  <c r="C45" i="14"/>
  <c r="A36" i="14"/>
  <c r="B36" i="14"/>
  <c r="C36" i="14"/>
  <c r="K39" i="14"/>
  <c r="I85" i="7"/>
  <c r="J84" i="7"/>
  <c r="K84" i="7"/>
  <c r="G26" i="14"/>
  <c r="K27" i="14"/>
  <c r="B127" i="13"/>
  <c r="C127" i="13"/>
  <c r="B118" i="13"/>
  <c r="C118" i="13"/>
  <c r="B109" i="13"/>
  <c r="C109" i="13"/>
  <c r="B132" i="13"/>
  <c r="A73" i="13"/>
  <c r="B73" i="13"/>
  <c r="C73" i="13"/>
  <c r="A70" i="13"/>
  <c r="B70" i="13"/>
  <c r="C70" i="13"/>
  <c r="A67" i="13"/>
  <c r="B67" i="13"/>
  <c r="C67" i="13"/>
  <c r="A36" i="13"/>
  <c r="B36" i="13"/>
  <c r="C36" i="13"/>
  <c r="G53" i="14"/>
  <c r="G45" i="14"/>
  <c r="K43" i="14"/>
  <c r="B20" i="7"/>
  <c r="B113" i="13"/>
  <c r="C113" i="13"/>
  <c r="B104" i="13"/>
  <c r="C104" i="13"/>
  <c r="C29" i="14"/>
  <c r="G44" i="14"/>
  <c r="G38" i="14"/>
  <c r="G34" i="14"/>
  <c r="G138" i="14"/>
  <c r="K26" i="14"/>
  <c r="F75" i="17"/>
  <c r="F79" i="17"/>
  <c r="C85" i="17"/>
  <c r="G139" i="14"/>
  <c r="B122" i="13"/>
  <c r="C122" i="13"/>
  <c r="A34" i="13"/>
  <c r="B34" i="13"/>
  <c r="C34" i="13"/>
  <c r="A28" i="13"/>
  <c r="B28" i="13"/>
  <c r="C28" i="13"/>
  <c r="B76" i="13"/>
  <c r="A31" i="13"/>
  <c r="B31" i="13"/>
  <c r="C31" i="13"/>
  <c r="A40" i="13"/>
  <c r="B40" i="13"/>
  <c r="C40" i="13"/>
  <c r="A48" i="13"/>
  <c r="B48" i="13"/>
  <c r="C48" i="13"/>
  <c r="A56" i="13"/>
  <c r="B56" i="13"/>
  <c r="C56" i="13"/>
  <c r="A64" i="13"/>
  <c r="B64" i="13"/>
  <c r="C64" i="13"/>
  <c r="A72" i="13"/>
  <c r="B72" i="13"/>
  <c r="C72" i="13"/>
  <c r="C43" i="14"/>
  <c r="B126" i="13"/>
  <c r="C126" i="13"/>
  <c r="B117" i="13"/>
  <c r="C117" i="13"/>
  <c r="B108" i="13"/>
  <c r="C108" i="13"/>
  <c r="B103" i="13"/>
  <c r="C103" i="13"/>
  <c r="A69" i="13"/>
  <c r="B69" i="13"/>
  <c r="C69" i="13"/>
  <c r="A66" i="13"/>
  <c r="B66" i="13"/>
  <c r="C66" i="13"/>
  <c r="A63" i="13"/>
  <c r="B63" i="13"/>
  <c r="C63" i="13"/>
  <c r="A60" i="13"/>
  <c r="B60" i="13"/>
  <c r="C60" i="13"/>
  <c r="A57" i="13"/>
  <c r="B57" i="13"/>
  <c r="C57" i="13"/>
  <c r="A54" i="13"/>
  <c r="B54" i="13"/>
  <c r="C54" i="13"/>
  <c r="A51" i="13"/>
  <c r="B51" i="13"/>
  <c r="C51" i="13"/>
  <c r="A32" i="13"/>
  <c r="B32" i="13"/>
  <c r="C32" i="13"/>
  <c r="C38" i="14"/>
  <c r="A33" i="14"/>
  <c r="B33" i="14"/>
  <c r="C33" i="14"/>
  <c r="A41" i="14"/>
  <c r="B41" i="14"/>
  <c r="C41" i="14"/>
  <c r="A49" i="14"/>
  <c r="B49" i="14"/>
  <c r="C49" i="14"/>
  <c r="A57" i="14"/>
  <c r="B57" i="14"/>
  <c r="C57" i="14"/>
  <c r="A65" i="14"/>
  <c r="B65" i="14"/>
  <c r="C65" i="14"/>
  <c r="A73" i="14"/>
  <c r="B73" i="14"/>
  <c r="C73" i="14"/>
  <c r="A52" i="14"/>
  <c r="B52" i="14"/>
  <c r="C52" i="14"/>
  <c r="A55" i="14"/>
  <c r="B55" i="14"/>
  <c r="C55" i="14"/>
  <c r="A58" i="14"/>
  <c r="B58" i="14"/>
  <c r="C58" i="14"/>
  <c r="A61" i="14"/>
  <c r="B61" i="14"/>
  <c r="C61" i="14"/>
  <c r="A64" i="14"/>
  <c r="B64" i="14"/>
  <c r="C64" i="14"/>
  <c r="A67" i="14"/>
  <c r="B67" i="14"/>
  <c r="C67" i="14"/>
  <c r="A70" i="14"/>
  <c r="B70" i="14"/>
  <c r="C70" i="14"/>
  <c r="A35" i="14"/>
  <c r="B35" i="14"/>
  <c r="C35" i="14"/>
  <c r="A42" i="14"/>
  <c r="B42" i="14"/>
  <c r="C42" i="14"/>
  <c r="A56" i="14"/>
  <c r="B56" i="14"/>
  <c r="C56" i="14"/>
  <c r="A63" i="14"/>
  <c r="B63" i="14"/>
  <c r="C63" i="14"/>
  <c r="A37" i="14"/>
  <c r="B37" i="14"/>
  <c r="C37" i="14"/>
  <c r="A44" i="14"/>
  <c r="B44" i="14"/>
  <c r="C44" i="14"/>
  <c r="A54" i="14"/>
  <c r="B54" i="14"/>
  <c r="C54" i="14"/>
  <c r="A75" i="14"/>
  <c r="B75" i="14"/>
  <c r="C75" i="14"/>
  <c r="G29" i="14"/>
  <c r="K55" i="14"/>
  <c r="B75" i="15"/>
  <c r="C84" i="14"/>
  <c r="E32" i="14"/>
  <c r="F32" i="14"/>
  <c r="G32" i="14"/>
  <c r="E40" i="14"/>
  <c r="F40" i="14"/>
  <c r="G40" i="14"/>
  <c r="E48" i="14"/>
  <c r="F48" i="14"/>
  <c r="G48" i="14"/>
  <c r="E56" i="14"/>
  <c r="F56" i="14"/>
  <c r="G56" i="14"/>
  <c r="E64" i="14"/>
  <c r="F64" i="14"/>
  <c r="G64" i="14"/>
  <c r="E72" i="14"/>
  <c r="F72" i="14"/>
  <c r="G72" i="14"/>
  <c r="E67" i="14"/>
  <c r="F67" i="14"/>
  <c r="G67" i="14"/>
  <c r="E70" i="14"/>
  <c r="F70" i="14"/>
  <c r="G70" i="14"/>
  <c r="E73" i="14"/>
  <c r="F73" i="14"/>
  <c r="G73" i="14"/>
  <c r="I29" i="14"/>
  <c r="J29" i="14"/>
  <c r="K29" i="14"/>
  <c r="I37" i="14"/>
  <c r="J37" i="14"/>
  <c r="K37" i="14"/>
  <c r="I45" i="14"/>
  <c r="J45" i="14"/>
  <c r="K45" i="14"/>
  <c r="I53" i="14"/>
  <c r="J53" i="14"/>
  <c r="K53" i="14"/>
  <c r="I61" i="14"/>
  <c r="J61" i="14"/>
  <c r="K61" i="14"/>
  <c r="I69" i="14"/>
  <c r="J69" i="14"/>
  <c r="K69" i="14"/>
  <c r="I32" i="14"/>
  <c r="J32" i="14"/>
  <c r="K32" i="14"/>
  <c r="I35" i="14"/>
  <c r="J35" i="14"/>
  <c r="K35" i="14"/>
  <c r="I38" i="14"/>
  <c r="J38" i="14"/>
  <c r="K38" i="14"/>
  <c r="I41" i="14"/>
  <c r="J41" i="14"/>
  <c r="K41" i="14"/>
  <c r="I44" i="14"/>
  <c r="J44" i="14"/>
  <c r="K44" i="14"/>
  <c r="I47" i="14"/>
  <c r="J47" i="14"/>
  <c r="K47" i="14"/>
  <c r="I50" i="14"/>
  <c r="J50" i="14"/>
  <c r="K50" i="14"/>
  <c r="I48" i="14"/>
  <c r="J48" i="14"/>
  <c r="K48" i="14"/>
  <c r="I51" i="14"/>
  <c r="J51" i="14"/>
  <c r="K51" i="14"/>
  <c r="I54" i="14"/>
  <c r="J54" i="14"/>
  <c r="K54" i="14"/>
  <c r="I57" i="14"/>
  <c r="J57" i="14"/>
  <c r="K57" i="14"/>
  <c r="I60" i="14"/>
  <c r="J60" i="14"/>
  <c r="K60" i="14"/>
  <c r="I63" i="14"/>
  <c r="J63" i="14"/>
  <c r="K63" i="14"/>
  <c r="I66" i="14"/>
  <c r="J66" i="14"/>
  <c r="K66" i="14"/>
  <c r="K40" i="7"/>
  <c r="C250" i="7"/>
  <c r="K194" i="7"/>
  <c r="K83" i="7"/>
  <c r="K32" i="7"/>
  <c r="K45" i="7"/>
  <c r="G48" i="7"/>
  <c r="K250" i="7"/>
  <c r="K138" i="7"/>
  <c r="G250" i="7"/>
  <c r="K35" i="7"/>
  <c r="G54" i="14"/>
  <c r="G27" i="15"/>
  <c r="F75" i="15"/>
  <c r="K33" i="7"/>
  <c r="G194" i="7"/>
  <c r="A89" i="7"/>
  <c r="B88" i="7"/>
  <c r="C88" i="7"/>
  <c r="C194" i="14"/>
  <c r="G50" i="14"/>
  <c r="G35" i="14"/>
  <c r="K82" i="14"/>
  <c r="K31" i="14"/>
  <c r="J75" i="15"/>
  <c r="K48" i="7"/>
  <c r="K43" i="7"/>
  <c r="C87" i="7"/>
  <c r="A281" i="13"/>
  <c r="B280" i="13"/>
  <c r="C280" i="13"/>
  <c r="B20" i="14"/>
  <c r="K55" i="7"/>
  <c r="K41" i="7"/>
  <c r="K28" i="7"/>
  <c r="C194" i="7"/>
  <c r="K54" i="7"/>
  <c r="K50" i="7"/>
  <c r="A139" i="7"/>
  <c r="B138" i="7"/>
  <c r="C138" i="7"/>
  <c r="K31" i="7"/>
  <c r="I143" i="7"/>
  <c r="J142" i="7"/>
  <c r="K142" i="7"/>
  <c r="E258" i="7"/>
  <c r="F257" i="7"/>
  <c r="G257" i="7"/>
  <c r="K34" i="7"/>
  <c r="K26" i="7"/>
  <c r="E83" i="7"/>
  <c r="F82" i="7"/>
  <c r="G82" i="7"/>
  <c r="K49" i="7"/>
  <c r="K37" i="7"/>
  <c r="C85" i="7"/>
  <c r="E139" i="7"/>
  <c r="F138" i="7"/>
  <c r="G138" i="7"/>
  <c r="K53" i="7"/>
  <c r="K29" i="7"/>
  <c r="C84" i="7"/>
  <c r="G26" i="7"/>
  <c r="F76" i="7"/>
  <c r="K52" i="7"/>
  <c r="K44" i="7"/>
  <c r="C83" i="7"/>
  <c r="A254" i="7"/>
  <c r="B253" i="7"/>
  <c r="C253" i="7"/>
  <c r="J199" i="7"/>
  <c r="K199" i="7"/>
  <c r="E196" i="7"/>
  <c r="F195" i="7"/>
  <c r="G195" i="7"/>
  <c r="I201" i="7"/>
  <c r="J200" i="7"/>
  <c r="K200" i="7"/>
  <c r="K82" i="7"/>
  <c r="I254" i="7"/>
  <c r="J253" i="7"/>
  <c r="K253" i="7"/>
  <c r="A197" i="7"/>
  <c r="B196" i="7"/>
  <c r="C196" i="7"/>
  <c r="A139" i="14"/>
  <c r="B139" i="14"/>
  <c r="C139" i="14"/>
  <c r="B138" i="13"/>
  <c r="C138" i="13"/>
  <c r="A139" i="13"/>
  <c r="I82" i="13"/>
  <c r="E85" i="13"/>
  <c r="I140" i="13"/>
  <c r="J140" i="13"/>
  <c r="K140" i="13"/>
  <c r="E252" i="13"/>
  <c r="F252" i="13"/>
  <c r="G252" i="13"/>
  <c r="E251" i="13"/>
  <c r="F251" i="13"/>
  <c r="G251" i="13"/>
  <c r="E253" i="13"/>
  <c r="F253" i="13"/>
  <c r="G253" i="13"/>
  <c r="E139" i="13"/>
  <c r="F139" i="13"/>
  <c r="G139" i="13"/>
  <c r="E140" i="13"/>
  <c r="F140" i="13"/>
  <c r="G140" i="13"/>
  <c r="E195" i="13"/>
  <c r="F195" i="13"/>
  <c r="G195" i="13"/>
  <c r="A196" i="13"/>
  <c r="I83" i="14"/>
  <c r="E141" i="14"/>
  <c r="I195" i="13"/>
  <c r="A140" i="14"/>
  <c r="I253" i="13"/>
  <c r="E194" i="14"/>
  <c r="F194" i="14"/>
  <c r="G194" i="14"/>
  <c r="E82" i="14"/>
  <c r="F82" i="14"/>
  <c r="G82" i="14"/>
  <c r="A138" i="14"/>
  <c r="B138" i="14"/>
  <c r="C138" i="14"/>
  <c r="E252" i="14"/>
  <c r="I250" i="14"/>
  <c r="J250" i="14"/>
  <c r="K250" i="14"/>
  <c r="I140" i="14"/>
  <c r="A250" i="14"/>
  <c r="A199" i="14"/>
  <c r="I196" i="13"/>
  <c r="J195" i="13"/>
  <c r="K195" i="13"/>
  <c r="J83" i="14"/>
  <c r="K83" i="14"/>
  <c r="I84" i="14"/>
  <c r="I141" i="14"/>
  <c r="J140" i="14"/>
  <c r="K140" i="14"/>
  <c r="E142" i="14"/>
  <c r="F141" i="14"/>
  <c r="G141" i="14"/>
  <c r="E86" i="13"/>
  <c r="F85" i="13"/>
  <c r="G85" i="13"/>
  <c r="A140" i="13"/>
  <c r="B139" i="13"/>
  <c r="C139" i="13"/>
  <c r="A255" i="7"/>
  <c r="B254" i="7"/>
  <c r="C254" i="7"/>
  <c r="A282" i="13"/>
  <c r="B281" i="13"/>
  <c r="C281" i="13"/>
  <c r="B76" i="14"/>
  <c r="E196" i="13"/>
  <c r="E83" i="14"/>
  <c r="E140" i="7"/>
  <c r="F139" i="7"/>
  <c r="G139" i="7"/>
  <c r="F76" i="14"/>
  <c r="A251" i="14"/>
  <c r="B250" i="14"/>
  <c r="C250" i="14"/>
  <c r="I202" i="7"/>
  <c r="J201" i="7"/>
  <c r="K201" i="7"/>
  <c r="E259" i="7"/>
  <c r="F258" i="7"/>
  <c r="G258" i="7"/>
  <c r="B132" i="14"/>
  <c r="I254" i="13"/>
  <c r="J253" i="13"/>
  <c r="K253" i="13"/>
  <c r="I251" i="14"/>
  <c r="E195" i="14"/>
  <c r="A90" i="7"/>
  <c r="B89" i="7"/>
  <c r="C89" i="7"/>
  <c r="J76" i="14"/>
  <c r="I86" i="7"/>
  <c r="J85" i="7"/>
  <c r="K85" i="7"/>
  <c r="E253" i="14"/>
  <c r="F252" i="14"/>
  <c r="A141" i="14"/>
  <c r="B140" i="14"/>
  <c r="C140" i="14"/>
  <c r="A198" i="7"/>
  <c r="B197" i="7"/>
  <c r="C197" i="7"/>
  <c r="I144" i="7"/>
  <c r="J143" i="7"/>
  <c r="K143" i="7"/>
  <c r="A197" i="13"/>
  <c r="B196" i="13"/>
  <c r="C196" i="13"/>
  <c r="E141" i="13"/>
  <c r="E197" i="7"/>
  <c r="F196" i="7"/>
  <c r="G196" i="7"/>
  <c r="F79" i="15"/>
  <c r="C85" i="15"/>
  <c r="A200" i="14"/>
  <c r="B199" i="14"/>
  <c r="C199" i="14"/>
  <c r="E254" i="13"/>
  <c r="I83" i="13"/>
  <c r="J82" i="13"/>
  <c r="K82" i="13"/>
  <c r="E84" i="7"/>
  <c r="F83" i="7"/>
  <c r="G83" i="7"/>
  <c r="J79" i="15"/>
  <c r="D85" i="15"/>
  <c r="I141" i="13"/>
  <c r="I255" i="7"/>
  <c r="J254" i="7"/>
  <c r="K254" i="7"/>
  <c r="J76" i="7"/>
  <c r="B139" i="7"/>
  <c r="C139" i="7"/>
  <c r="A140" i="7"/>
  <c r="I84" i="13"/>
  <c r="J83" i="13"/>
  <c r="K83" i="13"/>
  <c r="I87" i="7"/>
  <c r="J86" i="7"/>
  <c r="K86" i="7"/>
  <c r="E260" i="7"/>
  <c r="F259" i="7"/>
  <c r="G259" i="7"/>
  <c r="A141" i="13"/>
  <c r="B140" i="13"/>
  <c r="C140" i="13"/>
  <c r="E255" i="13"/>
  <c r="F254" i="13"/>
  <c r="G254" i="13"/>
  <c r="B198" i="7"/>
  <c r="C198" i="7"/>
  <c r="A199" i="7"/>
  <c r="I255" i="13"/>
  <c r="J254" i="13"/>
  <c r="K254" i="13"/>
  <c r="G252" i="14"/>
  <c r="B90" i="7"/>
  <c r="C90" i="7"/>
  <c r="A91" i="7"/>
  <c r="B251" i="14"/>
  <c r="C251" i="14"/>
  <c r="A252" i="14"/>
  <c r="F83" i="14"/>
  <c r="G83" i="14"/>
  <c r="E84" i="14"/>
  <c r="E143" i="14"/>
  <c r="F142" i="14"/>
  <c r="G142" i="14"/>
  <c r="F253" i="14"/>
  <c r="E254" i="14"/>
  <c r="F195" i="14"/>
  <c r="G195" i="14"/>
  <c r="E196" i="14"/>
  <c r="E197" i="13"/>
  <c r="F196" i="13"/>
  <c r="G196" i="13"/>
  <c r="A256" i="7"/>
  <c r="B255" i="7"/>
  <c r="C255" i="7"/>
  <c r="E85" i="7"/>
  <c r="F84" i="7"/>
  <c r="G84" i="7"/>
  <c r="I256" i="7"/>
  <c r="J255" i="7"/>
  <c r="K255" i="7"/>
  <c r="F197" i="7"/>
  <c r="G197" i="7"/>
  <c r="E198" i="7"/>
  <c r="J144" i="7"/>
  <c r="K144" i="7"/>
  <c r="I145" i="7"/>
  <c r="J251" i="14"/>
  <c r="K251" i="14"/>
  <c r="I252" i="14"/>
  <c r="J141" i="14"/>
  <c r="K141" i="14"/>
  <c r="I142" i="14"/>
  <c r="J141" i="13"/>
  <c r="K141" i="13"/>
  <c r="I142" i="13"/>
  <c r="F141" i="13"/>
  <c r="G141" i="13"/>
  <c r="E142" i="13"/>
  <c r="J84" i="14"/>
  <c r="K84" i="14"/>
  <c r="I85" i="14"/>
  <c r="A198" i="13"/>
  <c r="B197" i="13"/>
  <c r="C197" i="13"/>
  <c r="I203" i="7"/>
  <c r="J202" i="7"/>
  <c r="K202" i="7"/>
  <c r="E141" i="7"/>
  <c r="F140" i="7"/>
  <c r="G140" i="7"/>
  <c r="A283" i="13"/>
  <c r="B282" i="13"/>
  <c r="C282" i="13"/>
  <c r="E87" i="13"/>
  <c r="F86" i="13"/>
  <c r="G86" i="13"/>
  <c r="A141" i="7"/>
  <c r="B140" i="7"/>
  <c r="C140" i="7"/>
  <c r="A201" i="14"/>
  <c r="B200" i="14"/>
  <c r="C200" i="14"/>
  <c r="B141" i="14"/>
  <c r="C141" i="14"/>
  <c r="A142" i="14"/>
  <c r="J196" i="13"/>
  <c r="K196" i="13"/>
  <c r="I197" i="13"/>
  <c r="I143" i="14"/>
  <c r="J142" i="14"/>
  <c r="K142" i="14"/>
  <c r="F255" i="13"/>
  <c r="G255" i="13"/>
  <c r="E256" i="13"/>
  <c r="J84" i="13"/>
  <c r="K84" i="13"/>
  <c r="I85" i="13"/>
  <c r="A284" i="13"/>
  <c r="B283" i="13"/>
  <c r="C283" i="13"/>
  <c r="I86" i="14"/>
  <c r="J85" i="14"/>
  <c r="K85" i="14"/>
  <c r="F197" i="13"/>
  <c r="G197" i="13"/>
  <c r="E198" i="13"/>
  <c r="E144" i="14"/>
  <c r="F143" i="14"/>
  <c r="G143" i="14"/>
  <c r="A202" i="14"/>
  <c r="B201" i="14"/>
  <c r="C201" i="14"/>
  <c r="J252" i="14"/>
  <c r="K252" i="14"/>
  <c r="I253" i="14"/>
  <c r="I257" i="7"/>
  <c r="J256" i="7"/>
  <c r="K256" i="7"/>
  <c r="F84" i="14"/>
  <c r="G84" i="14"/>
  <c r="E85" i="14"/>
  <c r="A142" i="13"/>
  <c r="B141" i="13"/>
  <c r="C141" i="13"/>
  <c r="J197" i="13"/>
  <c r="K197" i="13"/>
  <c r="I198" i="13"/>
  <c r="A142" i="7"/>
  <c r="B141" i="7"/>
  <c r="C141" i="7"/>
  <c r="E143" i="13"/>
  <c r="F142" i="13"/>
  <c r="G142" i="13"/>
  <c r="I146" i="7"/>
  <c r="J145" i="7"/>
  <c r="K145" i="7"/>
  <c r="A253" i="14"/>
  <c r="B252" i="14"/>
  <c r="C252" i="14"/>
  <c r="B199" i="7"/>
  <c r="C199" i="7"/>
  <c r="A200" i="7"/>
  <c r="E261" i="7"/>
  <c r="F260" i="7"/>
  <c r="G260" i="7"/>
  <c r="I204" i="7"/>
  <c r="J203" i="7"/>
  <c r="K203" i="7"/>
  <c r="E86" i="7"/>
  <c r="F85" i="7"/>
  <c r="G85" i="7"/>
  <c r="F254" i="14"/>
  <c r="E255" i="14"/>
  <c r="I143" i="13"/>
  <c r="J142" i="13"/>
  <c r="K142" i="13"/>
  <c r="E199" i="7"/>
  <c r="F198" i="7"/>
  <c r="G198" i="7"/>
  <c r="G253" i="14"/>
  <c r="B91" i="7"/>
  <c r="C91" i="7"/>
  <c r="A92" i="7"/>
  <c r="I88" i="7"/>
  <c r="J87" i="7"/>
  <c r="K87" i="7"/>
  <c r="B142" i="14"/>
  <c r="C142" i="14"/>
  <c r="A143" i="14"/>
  <c r="E88" i="13"/>
  <c r="F87" i="13"/>
  <c r="G87" i="13"/>
  <c r="A199" i="13"/>
  <c r="B198" i="13"/>
  <c r="C198" i="13"/>
  <c r="B256" i="7"/>
  <c r="C256" i="7"/>
  <c r="A257" i="7"/>
  <c r="E142" i="7"/>
  <c r="F141" i="7"/>
  <c r="G141" i="7"/>
  <c r="E197" i="14"/>
  <c r="F196" i="14"/>
  <c r="G196" i="14"/>
  <c r="I256" i="13"/>
  <c r="J255" i="13"/>
  <c r="K255" i="13"/>
  <c r="A258" i="7"/>
  <c r="B257" i="7"/>
  <c r="C257" i="7"/>
  <c r="A285" i="13"/>
  <c r="B284" i="13"/>
  <c r="C284" i="13"/>
  <c r="E200" i="7"/>
  <c r="F199" i="7"/>
  <c r="G199" i="7"/>
  <c r="B253" i="14"/>
  <c r="C253" i="14"/>
  <c r="A254" i="14"/>
  <c r="A143" i="7"/>
  <c r="B142" i="7"/>
  <c r="C142" i="7"/>
  <c r="I258" i="7"/>
  <c r="J257" i="7"/>
  <c r="K257" i="7"/>
  <c r="F198" i="13"/>
  <c r="G198" i="13"/>
  <c r="E199" i="13"/>
  <c r="J85" i="13"/>
  <c r="K85" i="13"/>
  <c r="I86" i="13"/>
  <c r="J143" i="14"/>
  <c r="K143" i="14"/>
  <c r="I144" i="14"/>
  <c r="F197" i="14"/>
  <c r="G197" i="14"/>
  <c r="E198" i="14"/>
  <c r="I89" i="7"/>
  <c r="J88" i="7"/>
  <c r="K88" i="7"/>
  <c r="J143" i="13"/>
  <c r="K143" i="13"/>
  <c r="I144" i="13"/>
  <c r="J253" i="14"/>
  <c r="K253" i="14"/>
  <c r="I254" i="14"/>
  <c r="A93" i="7"/>
  <c r="B92" i="7"/>
  <c r="C92" i="7"/>
  <c r="I205" i="7"/>
  <c r="J204" i="7"/>
  <c r="K204" i="7"/>
  <c r="E257" i="13"/>
  <c r="F256" i="13"/>
  <c r="G256" i="13"/>
  <c r="B199" i="13"/>
  <c r="C199" i="13"/>
  <c r="A200" i="13"/>
  <c r="F255" i="14"/>
  <c r="E256" i="14"/>
  <c r="I147" i="7"/>
  <c r="J146" i="7"/>
  <c r="K146" i="7"/>
  <c r="F142" i="7"/>
  <c r="G142" i="7"/>
  <c r="E143" i="7"/>
  <c r="G254" i="14"/>
  <c r="E262" i="7"/>
  <c r="F261" i="7"/>
  <c r="G261" i="7"/>
  <c r="A143" i="13"/>
  <c r="B142" i="13"/>
  <c r="C142" i="13"/>
  <c r="B202" i="14"/>
  <c r="C202" i="14"/>
  <c r="A203" i="14"/>
  <c r="J86" i="14"/>
  <c r="K86" i="14"/>
  <c r="I87" i="14"/>
  <c r="E89" i="13"/>
  <c r="F88" i="13"/>
  <c r="G88" i="13"/>
  <c r="A201" i="7"/>
  <c r="B200" i="7"/>
  <c r="C200" i="7"/>
  <c r="E144" i="13"/>
  <c r="F143" i="13"/>
  <c r="G143" i="13"/>
  <c r="E86" i="14"/>
  <c r="F85" i="14"/>
  <c r="G85" i="14"/>
  <c r="E145" i="14"/>
  <c r="F144" i="14"/>
  <c r="G144" i="14"/>
  <c r="I257" i="13"/>
  <c r="J256" i="13"/>
  <c r="K256" i="13"/>
  <c r="B143" i="14"/>
  <c r="C143" i="14"/>
  <c r="A144" i="14"/>
  <c r="I199" i="13"/>
  <c r="J198" i="13"/>
  <c r="K198" i="13"/>
  <c r="E87" i="7"/>
  <c r="F86" i="7"/>
  <c r="G86" i="7"/>
  <c r="E145" i="13"/>
  <c r="F144" i="13"/>
  <c r="G144" i="13"/>
  <c r="E144" i="7"/>
  <c r="F143" i="7"/>
  <c r="G143" i="7"/>
  <c r="J258" i="7"/>
  <c r="K258" i="7"/>
  <c r="I259" i="7"/>
  <c r="I258" i="13"/>
  <c r="J257" i="13"/>
  <c r="K257" i="13"/>
  <c r="J254" i="14"/>
  <c r="K254" i="14"/>
  <c r="I255" i="14"/>
  <c r="I145" i="14"/>
  <c r="J144" i="14"/>
  <c r="K144" i="14"/>
  <c r="A286" i="13"/>
  <c r="B285" i="13"/>
  <c r="C285" i="13"/>
  <c r="A202" i="7"/>
  <c r="B201" i="7"/>
  <c r="C201" i="7"/>
  <c r="A144" i="13"/>
  <c r="B143" i="13"/>
  <c r="C143" i="13"/>
  <c r="A144" i="7"/>
  <c r="B143" i="7"/>
  <c r="C143" i="7"/>
  <c r="E88" i="7"/>
  <c r="F87" i="7"/>
  <c r="G87" i="7"/>
  <c r="E146" i="14"/>
  <c r="F145" i="14"/>
  <c r="G145" i="14"/>
  <c r="E258" i="13"/>
  <c r="F257" i="13"/>
  <c r="G257" i="13"/>
  <c r="I145" i="13"/>
  <c r="J144" i="13"/>
  <c r="K144" i="13"/>
  <c r="J86" i="13"/>
  <c r="K86" i="13"/>
  <c r="I87" i="13"/>
  <c r="A255" i="14"/>
  <c r="B254" i="14"/>
  <c r="C254" i="14"/>
  <c r="A259" i="7"/>
  <c r="B258" i="7"/>
  <c r="C258" i="7"/>
  <c r="E90" i="13"/>
  <c r="F89" i="13"/>
  <c r="G89" i="13"/>
  <c r="F262" i="7"/>
  <c r="G262" i="7"/>
  <c r="E263" i="7"/>
  <c r="I148" i="7"/>
  <c r="J147" i="7"/>
  <c r="K147" i="7"/>
  <c r="I200" i="13"/>
  <c r="J199" i="13"/>
  <c r="K199" i="13"/>
  <c r="I88" i="14"/>
  <c r="J87" i="14"/>
  <c r="K87" i="14"/>
  <c r="J205" i="7"/>
  <c r="K205" i="7"/>
  <c r="I206" i="7"/>
  <c r="E200" i="13"/>
  <c r="F199" i="13"/>
  <c r="G199" i="13"/>
  <c r="A145" i="14"/>
  <c r="B144" i="14"/>
  <c r="C144" i="14"/>
  <c r="F86" i="14"/>
  <c r="G86" i="14"/>
  <c r="E87" i="14"/>
  <c r="F256" i="14"/>
  <c r="E257" i="14"/>
  <c r="I90" i="7"/>
  <c r="J89" i="7"/>
  <c r="K89" i="7"/>
  <c r="A204" i="14"/>
  <c r="B203" i="14"/>
  <c r="C203" i="14"/>
  <c r="G255" i="14"/>
  <c r="A94" i="7"/>
  <c r="B93" i="7"/>
  <c r="C93" i="7"/>
  <c r="F198" i="14"/>
  <c r="G198" i="14"/>
  <c r="E199" i="14"/>
  <c r="E201" i="7"/>
  <c r="F200" i="7"/>
  <c r="G200" i="7"/>
  <c r="A201" i="13"/>
  <c r="B200" i="13"/>
  <c r="C200" i="13"/>
  <c r="B145" i="14"/>
  <c r="C145" i="14"/>
  <c r="A146" i="14"/>
  <c r="I201" i="13"/>
  <c r="J200" i="13"/>
  <c r="K200" i="13"/>
  <c r="E91" i="13"/>
  <c r="F90" i="13"/>
  <c r="G90" i="13"/>
  <c r="I146" i="13"/>
  <c r="J145" i="13"/>
  <c r="K145" i="13"/>
  <c r="A287" i="13"/>
  <c r="B286" i="13"/>
  <c r="C286" i="13"/>
  <c r="A145" i="7"/>
  <c r="B144" i="7"/>
  <c r="C144" i="7"/>
  <c r="A95" i="7"/>
  <c r="B94" i="7"/>
  <c r="C94" i="7"/>
  <c r="I91" i="7"/>
  <c r="J90" i="7"/>
  <c r="K90" i="7"/>
  <c r="F200" i="13"/>
  <c r="G200" i="13"/>
  <c r="E201" i="13"/>
  <c r="A260" i="7"/>
  <c r="B259" i="7"/>
  <c r="C259" i="7"/>
  <c r="E259" i="13"/>
  <c r="F258" i="13"/>
  <c r="G258" i="13"/>
  <c r="I146" i="14"/>
  <c r="J145" i="14"/>
  <c r="K145" i="14"/>
  <c r="F144" i="7"/>
  <c r="G144" i="7"/>
  <c r="E145" i="7"/>
  <c r="A202" i="13"/>
  <c r="B201" i="13"/>
  <c r="C201" i="13"/>
  <c r="F257" i="14"/>
  <c r="E258" i="14"/>
  <c r="J206" i="7"/>
  <c r="K206" i="7"/>
  <c r="I207" i="7"/>
  <c r="J255" i="14"/>
  <c r="K255" i="14"/>
  <c r="I256" i="14"/>
  <c r="G256" i="14"/>
  <c r="I149" i="7"/>
  <c r="J148" i="7"/>
  <c r="K148" i="7"/>
  <c r="B255" i="14"/>
  <c r="C255" i="14"/>
  <c r="A256" i="14"/>
  <c r="A145" i="13"/>
  <c r="B144" i="13"/>
  <c r="C144" i="13"/>
  <c r="E146" i="13"/>
  <c r="F145" i="13"/>
  <c r="G145" i="13"/>
  <c r="F87" i="14"/>
  <c r="G87" i="14"/>
  <c r="E88" i="14"/>
  <c r="E264" i="7"/>
  <c r="F263" i="7"/>
  <c r="G263" i="7"/>
  <c r="J87" i="13"/>
  <c r="K87" i="13"/>
  <c r="I88" i="13"/>
  <c r="E147" i="14"/>
  <c r="F146" i="14"/>
  <c r="G146" i="14"/>
  <c r="F201" i="7"/>
  <c r="G201" i="7"/>
  <c r="E202" i="7"/>
  <c r="A205" i="14"/>
  <c r="B204" i="14"/>
  <c r="C204" i="14"/>
  <c r="I89" i="14"/>
  <c r="J88" i="14"/>
  <c r="K88" i="14"/>
  <c r="A203" i="7"/>
  <c r="B202" i="7"/>
  <c r="C202" i="7"/>
  <c r="I259" i="13"/>
  <c r="J258" i="13"/>
  <c r="K258" i="13"/>
  <c r="F199" i="14"/>
  <c r="G199" i="14"/>
  <c r="E200" i="14"/>
  <c r="E89" i="7"/>
  <c r="F88" i="7"/>
  <c r="G88" i="7"/>
  <c r="J259" i="7"/>
  <c r="K259" i="7"/>
  <c r="I260" i="7"/>
  <c r="I261" i="7"/>
  <c r="J260" i="7"/>
  <c r="K260" i="7"/>
  <c r="F259" i="13"/>
  <c r="G259" i="13"/>
  <c r="E260" i="13"/>
  <c r="E92" i="13"/>
  <c r="F91" i="13"/>
  <c r="G91" i="13"/>
  <c r="A204" i="7"/>
  <c r="B203" i="7"/>
  <c r="C203" i="7"/>
  <c r="A257" i="14"/>
  <c r="B256" i="14"/>
  <c r="C256" i="14"/>
  <c r="I208" i="7"/>
  <c r="J207" i="7"/>
  <c r="K207" i="7"/>
  <c r="A206" i="14"/>
  <c r="B205" i="14"/>
  <c r="C205" i="14"/>
  <c r="E265" i="7"/>
  <c r="F264" i="7"/>
  <c r="G264" i="7"/>
  <c r="I147" i="14"/>
  <c r="J146" i="14"/>
  <c r="K146" i="14"/>
  <c r="I92" i="7"/>
  <c r="J91" i="7"/>
  <c r="K91" i="7"/>
  <c r="I147" i="13"/>
  <c r="J146" i="13"/>
  <c r="K146" i="13"/>
  <c r="I260" i="13"/>
  <c r="J259" i="13"/>
  <c r="K259" i="13"/>
  <c r="F202" i="7"/>
  <c r="G202" i="7"/>
  <c r="E203" i="7"/>
  <c r="E89" i="14"/>
  <c r="F88" i="14"/>
  <c r="G88" i="14"/>
  <c r="F258" i="14"/>
  <c r="E259" i="14"/>
  <c r="G257" i="14"/>
  <c r="F146" i="13"/>
  <c r="G146" i="13"/>
  <c r="E147" i="13"/>
  <c r="B260" i="7"/>
  <c r="C260" i="7"/>
  <c r="A261" i="7"/>
  <c r="A146" i="7"/>
  <c r="B145" i="7"/>
  <c r="C145" i="7"/>
  <c r="I202" i="13"/>
  <c r="J201" i="13"/>
  <c r="K201" i="13"/>
  <c r="E90" i="7"/>
  <c r="F89" i="7"/>
  <c r="G89" i="7"/>
  <c r="J88" i="13"/>
  <c r="K88" i="13"/>
  <c r="I89" i="13"/>
  <c r="I257" i="14"/>
  <c r="J256" i="14"/>
  <c r="K256" i="14"/>
  <c r="E146" i="7"/>
  <c r="F145" i="7"/>
  <c r="G145" i="7"/>
  <c r="E202" i="13"/>
  <c r="F201" i="13"/>
  <c r="G201" i="13"/>
  <c r="A147" i="14"/>
  <c r="B146" i="14"/>
  <c r="C146" i="14"/>
  <c r="J149" i="7"/>
  <c r="K149" i="7"/>
  <c r="I150" i="7"/>
  <c r="A96" i="7"/>
  <c r="B95" i="7"/>
  <c r="C95" i="7"/>
  <c r="E148" i="14"/>
  <c r="F147" i="14"/>
  <c r="G147" i="14"/>
  <c r="A203" i="13"/>
  <c r="B202" i="13"/>
  <c r="C202" i="13"/>
  <c r="F200" i="14"/>
  <c r="G200" i="14"/>
  <c r="E201" i="14"/>
  <c r="I90" i="14"/>
  <c r="J89" i="14"/>
  <c r="K89" i="14"/>
  <c r="A146" i="13"/>
  <c r="B145" i="13"/>
  <c r="C145" i="13"/>
  <c r="A288" i="13"/>
  <c r="B287" i="13"/>
  <c r="C287" i="13"/>
  <c r="J90" i="14"/>
  <c r="K90" i="14"/>
  <c r="I91" i="14"/>
  <c r="B96" i="7"/>
  <c r="C96" i="7"/>
  <c r="A97" i="7"/>
  <c r="F146" i="7"/>
  <c r="G146" i="7"/>
  <c r="E147" i="7"/>
  <c r="J202" i="13"/>
  <c r="K202" i="13"/>
  <c r="I203" i="13"/>
  <c r="I261" i="13"/>
  <c r="J260" i="13"/>
  <c r="K260" i="13"/>
  <c r="E266" i="7"/>
  <c r="F265" i="7"/>
  <c r="G265" i="7"/>
  <c r="A205" i="7"/>
  <c r="B204" i="7"/>
  <c r="C204" i="7"/>
  <c r="F201" i="14"/>
  <c r="G201" i="14"/>
  <c r="E202" i="14"/>
  <c r="I151" i="7"/>
  <c r="J150" i="7"/>
  <c r="K150" i="7"/>
  <c r="F259" i="14"/>
  <c r="E260" i="14"/>
  <c r="J257" i="14"/>
  <c r="K257" i="14"/>
  <c r="I258" i="14"/>
  <c r="F92" i="13"/>
  <c r="G92" i="13"/>
  <c r="E93" i="13"/>
  <c r="B261" i="7"/>
  <c r="C261" i="7"/>
  <c r="A262" i="7"/>
  <c r="A289" i="13"/>
  <c r="B288" i="13"/>
  <c r="C288" i="13"/>
  <c r="A204" i="13"/>
  <c r="B203" i="13"/>
  <c r="C203" i="13"/>
  <c r="B147" i="14"/>
  <c r="C147" i="14"/>
  <c r="A148" i="14"/>
  <c r="F89" i="14"/>
  <c r="G89" i="14"/>
  <c r="E90" i="14"/>
  <c r="J92" i="7"/>
  <c r="K92" i="7"/>
  <c r="I93" i="7"/>
  <c r="I209" i="7"/>
  <c r="J208" i="7"/>
  <c r="K208" i="7"/>
  <c r="G258" i="14"/>
  <c r="I148" i="13"/>
  <c r="J147" i="13"/>
  <c r="K147" i="13"/>
  <c r="I90" i="13"/>
  <c r="J89" i="13"/>
  <c r="K89" i="13"/>
  <c r="F147" i="13"/>
  <c r="G147" i="13"/>
  <c r="E148" i="13"/>
  <c r="E204" i="7"/>
  <c r="F203" i="7"/>
  <c r="G203" i="7"/>
  <c r="A147" i="7"/>
  <c r="B146" i="7"/>
  <c r="C146" i="7"/>
  <c r="B206" i="14"/>
  <c r="C206" i="14"/>
  <c r="A207" i="14"/>
  <c r="F260" i="13"/>
  <c r="G260" i="13"/>
  <c r="E261" i="13"/>
  <c r="A147" i="13"/>
  <c r="B146" i="13"/>
  <c r="C146" i="13"/>
  <c r="F148" i="14"/>
  <c r="G148" i="14"/>
  <c r="E149" i="14"/>
  <c r="F202" i="13"/>
  <c r="G202" i="13"/>
  <c r="E203" i="13"/>
  <c r="E91" i="7"/>
  <c r="F90" i="7"/>
  <c r="G90" i="7"/>
  <c r="J147" i="14"/>
  <c r="K147" i="14"/>
  <c r="I148" i="14"/>
  <c r="B257" i="14"/>
  <c r="C257" i="14"/>
  <c r="A258" i="14"/>
  <c r="I262" i="7"/>
  <c r="J261" i="7"/>
  <c r="K261" i="7"/>
  <c r="E203" i="14"/>
  <c r="F202" i="14"/>
  <c r="G202" i="14"/>
  <c r="E205" i="7"/>
  <c r="F204" i="7"/>
  <c r="G204" i="7"/>
  <c r="F261" i="13"/>
  <c r="G261" i="13"/>
  <c r="E262" i="13"/>
  <c r="E149" i="13"/>
  <c r="F148" i="13"/>
  <c r="G148" i="13"/>
  <c r="J258" i="14"/>
  <c r="K258" i="14"/>
  <c r="I259" i="14"/>
  <c r="E148" i="7"/>
  <c r="F147" i="7"/>
  <c r="G147" i="7"/>
  <c r="E92" i="7"/>
  <c r="F91" i="7"/>
  <c r="G91" i="7"/>
  <c r="I210" i="7"/>
  <c r="J209" i="7"/>
  <c r="K209" i="7"/>
  <c r="E204" i="13"/>
  <c r="F203" i="13"/>
  <c r="G203" i="13"/>
  <c r="A98" i="7"/>
  <c r="B97" i="7"/>
  <c r="C97" i="7"/>
  <c r="I91" i="13"/>
  <c r="J90" i="13"/>
  <c r="K90" i="13"/>
  <c r="A290" i="13"/>
  <c r="B289" i="13"/>
  <c r="C289" i="13"/>
  <c r="G259" i="14"/>
  <c r="E267" i="7"/>
  <c r="F266" i="7"/>
  <c r="G266" i="7"/>
  <c r="I149" i="14"/>
  <c r="J148" i="14"/>
  <c r="K148" i="14"/>
  <c r="E94" i="13"/>
  <c r="F93" i="13"/>
  <c r="G93" i="13"/>
  <c r="A148" i="13"/>
  <c r="B147" i="13"/>
  <c r="C147" i="13"/>
  <c r="I263" i="7"/>
  <c r="J262" i="7"/>
  <c r="K262" i="7"/>
  <c r="A259" i="14"/>
  <c r="B258" i="14"/>
  <c r="C258" i="14"/>
  <c r="E150" i="14"/>
  <c r="F149" i="14"/>
  <c r="G149" i="14"/>
  <c r="E91" i="14"/>
  <c r="F90" i="14"/>
  <c r="G90" i="14"/>
  <c r="A263" i="7"/>
  <c r="B262" i="7"/>
  <c r="C262" i="7"/>
  <c r="J91" i="14"/>
  <c r="K91" i="14"/>
  <c r="I92" i="14"/>
  <c r="A149" i="14"/>
  <c r="B148" i="14"/>
  <c r="C148" i="14"/>
  <c r="J203" i="13"/>
  <c r="K203" i="13"/>
  <c r="I204" i="13"/>
  <c r="B204" i="13"/>
  <c r="C204" i="13"/>
  <c r="A205" i="13"/>
  <c r="A206" i="7"/>
  <c r="B205" i="7"/>
  <c r="C205" i="7"/>
  <c r="A208" i="14"/>
  <c r="B207" i="14"/>
  <c r="C207" i="14"/>
  <c r="I94" i="7"/>
  <c r="J93" i="7"/>
  <c r="K93" i="7"/>
  <c r="F260" i="14"/>
  <c r="E261" i="14"/>
  <c r="A148" i="7"/>
  <c r="B147" i="7"/>
  <c r="C147" i="7"/>
  <c r="J148" i="13"/>
  <c r="K148" i="13"/>
  <c r="I149" i="13"/>
  <c r="I152" i="7"/>
  <c r="J151" i="7"/>
  <c r="K151" i="7"/>
  <c r="I262" i="13"/>
  <c r="J261" i="13"/>
  <c r="K261" i="13"/>
  <c r="A209" i="14"/>
  <c r="B208" i="14"/>
  <c r="C208" i="14"/>
  <c r="E95" i="13"/>
  <c r="F94" i="13"/>
  <c r="G94" i="13"/>
  <c r="A291" i="13"/>
  <c r="B290" i="13"/>
  <c r="C290" i="13"/>
  <c r="J210" i="7"/>
  <c r="K210" i="7"/>
  <c r="I211" i="7"/>
  <c r="F149" i="13"/>
  <c r="G149" i="13"/>
  <c r="E150" i="13"/>
  <c r="J92" i="14"/>
  <c r="K92" i="14"/>
  <c r="I93" i="14"/>
  <c r="F262" i="13"/>
  <c r="G262" i="13"/>
  <c r="E263" i="13"/>
  <c r="B149" i="14"/>
  <c r="C149" i="14"/>
  <c r="A150" i="14"/>
  <c r="B206" i="7"/>
  <c r="C206" i="7"/>
  <c r="A207" i="7"/>
  <c r="J149" i="14"/>
  <c r="K149" i="14"/>
  <c r="I150" i="14"/>
  <c r="E93" i="7"/>
  <c r="F92" i="7"/>
  <c r="G92" i="7"/>
  <c r="F261" i="14"/>
  <c r="E262" i="14"/>
  <c r="I263" i="13"/>
  <c r="J262" i="13"/>
  <c r="K262" i="13"/>
  <c r="G260" i="14"/>
  <c r="A264" i="7"/>
  <c r="B263" i="7"/>
  <c r="C263" i="7"/>
  <c r="I264" i="7"/>
  <c r="J263" i="7"/>
  <c r="K263" i="7"/>
  <c r="E268" i="7"/>
  <c r="F267" i="7"/>
  <c r="G267" i="7"/>
  <c r="A99" i="7"/>
  <c r="B98" i="7"/>
  <c r="C98" i="7"/>
  <c r="E149" i="7"/>
  <c r="F148" i="7"/>
  <c r="G148" i="7"/>
  <c r="F205" i="7"/>
  <c r="G205" i="7"/>
  <c r="E206" i="7"/>
  <c r="J149" i="13"/>
  <c r="K149" i="13"/>
  <c r="I150" i="13"/>
  <c r="I205" i="13"/>
  <c r="J204" i="13"/>
  <c r="K204" i="13"/>
  <c r="J259" i="14"/>
  <c r="K259" i="14"/>
  <c r="I260" i="14"/>
  <c r="E151" i="14"/>
  <c r="F150" i="14"/>
  <c r="G150" i="14"/>
  <c r="A149" i="7"/>
  <c r="B148" i="7"/>
  <c r="C148" i="7"/>
  <c r="B259" i="14"/>
  <c r="C259" i="14"/>
  <c r="A260" i="14"/>
  <c r="I92" i="13"/>
  <c r="J91" i="13"/>
  <c r="K91" i="13"/>
  <c r="A206" i="13"/>
  <c r="B205" i="13"/>
  <c r="C205" i="13"/>
  <c r="J152" i="7"/>
  <c r="K152" i="7"/>
  <c r="I153" i="7"/>
  <c r="J94" i="7"/>
  <c r="K94" i="7"/>
  <c r="I95" i="7"/>
  <c r="F91" i="14"/>
  <c r="G91" i="14"/>
  <c r="E92" i="14"/>
  <c r="A149" i="13"/>
  <c r="B148" i="13"/>
  <c r="C148" i="13"/>
  <c r="E205" i="13"/>
  <c r="F204" i="13"/>
  <c r="G204" i="13"/>
  <c r="F203" i="14"/>
  <c r="G203" i="14"/>
  <c r="E204" i="14"/>
  <c r="E207" i="7"/>
  <c r="F206" i="7"/>
  <c r="G206" i="7"/>
  <c r="A151" i="14"/>
  <c r="B150" i="14"/>
  <c r="C150" i="14"/>
  <c r="G261" i="14"/>
  <c r="F92" i="14"/>
  <c r="G92" i="14"/>
  <c r="E93" i="14"/>
  <c r="J260" i="14"/>
  <c r="K260" i="14"/>
  <c r="I261" i="14"/>
  <c r="E264" i="13"/>
  <c r="F263" i="13"/>
  <c r="G263" i="13"/>
  <c r="F262" i="14"/>
  <c r="E263" i="14"/>
  <c r="A150" i="13"/>
  <c r="B149" i="13"/>
  <c r="C149" i="13"/>
  <c r="I265" i="7"/>
  <c r="J264" i="7"/>
  <c r="K264" i="7"/>
  <c r="I93" i="13"/>
  <c r="J92" i="13"/>
  <c r="K92" i="13"/>
  <c r="E205" i="14"/>
  <c r="F204" i="14"/>
  <c r="G204" i="14"/>
  <c r="A261" i="14"/>
  <c r="B260" i="14"/>
  <c r="C260" i="14"/>
  <c r="J205" i="13"/>
  <c r="K205" i="13"/>
  <c r="I206" i="13"/>
  <c r="A100" i="7"/>
  <c r="B99" i="7"/>
  <c r="C99" i="7"/>
  <c r="E96" i="13"/>
  <c r="F95" i="13"/>
  <c r="G95" i="13"/>
  <c r="I212" i="7"/>
  <c r="J211" i="7"/>
  <c r="K211" i="7"/>
  <c r="E152" i="14"/>
  <c r="F151" i="14"/>
  <c r="G151" i="14"/>
  <c r="A265" i="7"/>
  <c r="B264" i="7"/>
  <c r="C264" i="7"/>
  <c r="A292" i="13"/>
  <c r="B291" i="13"/>
  <c r="C291" i="13"/>
  <c r="I94" i="14"/>
  <c r="J93" i="14"/>
  <c r="K93" i="14"/>
  <c r="I154" i="7"/>
  <c r="J153" i="7"/>
  <c r="K153" i="7"/>
  <c r="J150" i="13"/>
  <c r="K150" i="13"/>
  <c r="I151" i="13"/>
  <c r="A208" i="7"/>
  <c r="B207" i="7"/>
  <c r="C207" i="7"/>
  <c r="E151" i="13"/>
  <c r="F150" i="13"/>
  <c r="G150" i="13"/>
  <c r="A207" i="13"/>
  <c r="B206" i="13"/>
  <c r="C206" i="13"/>
  <c r="F149" i="7"/>
  <c r="G149" i="7"/>
  <c r="E150" i="7"/>
  <c r="E94" i="7"/>
  <c r="F93" i="7"/>
  <c r="G93" i="7"/>
  <c r="I96" i="7"/>
  <c r="J95" i="7"/>
  <c r="K95" i="7"/>
  <c r="I151" i="14"/>
  <c r="J150" i="14"/>
  <c r="K150" i="14"/>
  <c r="E206" i="13"/>
  <c r="F205" i="13"/>
  <c r="G205" i="13"/>
  <c r="A150" i="7"/>
  <c r="B149" i="7"/>
  <c r="C149" i="7"/>
  <c r="E269" i="7"/>
  <c r="F268" i="7"/>
  <c r="G268" i="7"/>
  <c r="I264" i="13"/>
  <c r="J263" i="13"/>
  <c r="K263" i="13"/>
  <c r="A210" i="14"/>
  <c r="B209" i="14"/>
  <c r="C209" i="14"/>
  <c r="J94" i="14"/>
  <c r="K94" i="14"/>
  <c r="I95" i="14"/>
  <c r="I213" i="7"/>
  <c r="J212" i="7"/>
  <c r="K212" i="7"/>
  <c r="B261" i="14"/>
  <c r="C261" i="14"/>
  <c r="A262" i="14"/>
  <c r="A151" i="13"/>
  <c r="B150" i="13"/>
  <c r="C150" i="13"/>
  <c r="F263" i="14"/>
  <c r="E264" i="14"/>
  <c r="E94" i="14"/>
  <c r="F93" i="14"/>
  <c r="G93" i="14"/>
  <c r="F151" i="13"/>
  <c r="G151" i="13"/>
  <c r="E152" i="13"/>
  <c r="B208" i="7"/>
  <c r="C208" i="7"/>
  <c r="A209" i="7"/>
  <c r="F205" i="14"/>
  <c r="G205" i="14"/>
  <c r="E206" i="14"/>
  <c r="E151" i="7"/>
  <c r="F150" i="7"/>
  <c r="G150" i="7"/>
  <c r="I152" i="13"/>
  <c r="J151" i="13"/>
  <c r="K151" i="13"/>
  <c r="B210" i="14"/>
  <c r="C210" i="14"/>
  <c r="A211" i="14"/>
  <c r="F206" i="13"/>
  <c r="G206" i="13"/>
  <c r="E207" i="13"/>
  <c r="B265" i="7"/>
  <c r="C265" i="7"/>
  <c r="A266" i="7"/>
  <c r="B100" i="7"/>
  <c r="C100" i="7"/>
  <c r="A101" i="7"/>
  <c r="J93" i="13"/>
  <c r="K93" i="13"/>
  <c r="I94" i="13"/>
  <c r="F264" i="13"/>
  <c r="G264" i="13"/>
  <c r="E265" i="13"/>
  <c r="B151" i="14"/>
  <c r="C151" i="14"/>
  <c r="A152" i="14"/>
  <c r="I97" i="7"/>
  <c r="J96" i="7"/>
  <c r="K96" i="7"/>
  <c r="E95" i="7"/>
  <c r="F94" i="7"/>
  <c r="G94" i="7"/>
  <c r="E97" i="13"/>
  <c r="F96" i="13"/>
  <c r="G96" i="13"/>
  <c r="J206" i="13"/>
  <c r="K206" i="13"/>
  <c r="I207" i="13"/>
  <c r="J261" i="14"/>
  <c r="K261" i="14"/>
  <c r="I262" i="14"/>
  <c r="E270" i="7"/>
  <c r="F269" i="7"/>
  <c r="G269" i="7"/>
  <c r="A151" i="7"/>
  <c r="B150" i="7"/>
  <c r="C150" i="7"/>
  <c r="A293" i="13"/>
  <c r="B292" i="13"/>
  <c r="C292" i="13"/>
  <c r="G262" i="14"/>
  <c r="I265" i="13"/>
  <c r="J264" i="13"/>
  <c r="K264" i="13"/>
  <c r="J151" i="14"/>
  <c r="K151" i="14"/>
  <c r="I152" i="14"/>
  <c r="B207" i="13"/>
  <c r="C207" i="13"/>
  <c r="A208" i="13"/>
  <c r="J154" i="7"/>
  <c r="K154" i="7"/>
  <c r="I155" i="7"/>
  <c r="E153" i="14"/>
  <c r="F152" i="14"/>
  <c r="G152" i="14"/>
  <c r="J265" i="7"/>
  <c r="K265" i="7"/>
  <c r="I266" i="7"/>
  <c r="F207" i="7"/>
  <c r="G207" i="7"/>
  <c r="E208" i="7"/>
  <c r="E154" i="14"/>
  <c r="F153" i="14"/>
  <c r="G153" i="14"/>
  <c r="I266" i="13"/>
  <c r="J265" i="13"/>
  <c r="K265" i="13"/>
  <c r="E271" i="7"/>
  <c r="F270" i="7"/>
  <c r="G270" i="7"/>
  <c r="E96" i="7"/>
  <c r="F95" i="7"/>
  <c r="G95" i="7"/>
  <c r="A152" i="13"/>
  <c r="B151" i="13"/>
  <c r="C151" i="13"/>
  <c r="I156" i="7"/>
  <c r="J155" i="7"/>
  <c r="K155" i="7"/>
  <c r="I263" i="14"/>
  <c r="J262" i="14"/>
  <c r="K262" i="14"/>
  <c r="A102" i="7"/>
  <c r="B101" i="7"/>
  <c r="C101" i="7"/>
  <c r="F152" i="13"/>
  <c r="G152" i="13"/>
  <c r="E153" i="13"/>
  <c r="A263" i="14"/>
  <c r="B262" i="14"/>
  <c r="C262" i="14"/>
  <c r="I98" i="7"/>
  <c r="J97" i="7"/>
  <c r="K97" i="7"/>
  <c r="A209" i="13"/>
  <c r="B208" i="13"/>
  <c r="C208" i="13"/>
  <c r="B152" i="14"/>
  <c r="C152" i="14"/>
  <c r="A153" i="14"/>
  <c r="A294" i="13"/>
  <c r="B293" i="13"/>
  <c r="C293" i="13"/>
  <c r="E152" i="7"/>
  <c r="F151" i="7"/>
  <c r="G151" i="7"/>
  <c r="E95" i="14"/>
  <c r="F94" i="14"/>
  <c r="G94" i="14"/>
  <c r="I214" i="7"/>
  <c r="J213" i="7"/>
  <c r="K213" i="7"/>
  <c r="J94" i="13"/>
  <c r="K94" i="13"/>
  <c r="I95" i="13"/>
  <c r="A210" i="7"/>
  <c r="B209" i="7"/>
  <c r="C209" i="7"/>
  <c r="E209" i="7"/>
  <c r="F208" i="7"/>
  <c r="G208" i="7"/>
  <c r="I208" i="13"/>
  <c r="J207" i="13"/>
  <c r="K207" i="13"/>
  <c r="J266" i="7"/>
  <c r="K266" i="7"/>
  <c r="I267" i="7"/>
  <c r="I153" i="14"/>
  <c r="J152" i="14"/>
  <c r="K152" i="14"/>
  <c r="E266" i="13"/>
  <c r="F265" i="13"/>
  <c r="G265" i="13"/>
  <c r="F207" i="13"/>
  <c r="G207" i="13"/>
  <c r="E208" i="13"/>
  <c r="E207" i="14"/>
  <c r="F206" i="14"/>
  <c r="G206" i="14"/>
  <c r="F264" i="14"/>
  <c r="E265" i="14"/>
  <c r="I96" i="14"/>
  <c r="J95" i="14"/>
  <c r="K95" i="14"/>
  <c r="A212" i="14"/>
  <c r="B211" i="14"/>
  <c r="C211" i="14"/>
  <c r="J152" i="13"/>
  <c r="K152" i="13"/>
  <c r="I153" i="13"/>
  <c r="A267" i="7"/>
  <c r="B266" i="7"/>
  <c r="C266" i="7"/>
  <c r="B151" i="7"/>
  <c r="C151" i="7"/>
  <c r="A152" i="7"/>
  <c r="E98" i="13"/>
  <c r="F97" i="13"/>
  <c r="G97" i="13"/>
  <c r="G263" i="14"/>
  <c r="I97" i="14"/>
  <c r="J96" i="14"/>
  <c r="K96" i="14"/>
  <c r="E267" i="13"/>
  <c r="F266" i="13"/>
  <c r="G266" i="13"/>
  <c r="E210" i="7"/>
  <c r="F209" i="7"/>
  <c r="G209" i="7"/>
  <c r="F95" i="14"/>
  <c r="G95" i="14"/>
  <c r="E96" i="14"/>
  <c r="A210" i="13"/>
  <c r="B209" i="13"/>
  <c r="C209" i="13"/>
  <c r="A103" i="7"/>
  <c r="B102" i="7"/>
  <c r="C102" i="7"/>
  <c r="E97" i="7"/>
  <c r="F96" i="7"/>
  <c r="G96" i="7"/>
  <c r="F265" i="14"/>
  <c r="E266" i="14"/>
  <c r="A153" i="7"/>
  <c r="B152" i="7"/>
  <c r="C152" i="7"/>
  <c r="G264" i="14"/>
  <c r="E153" i="7"/>
  <c r="F152" i="7"/>
  <c r="G152" i="7"/>
  <c r="F271" i="7"/>
  <c r="G271" i="7"/>
  <c r="E272" i="7"/>
  <c r="I154" i="13"/>
  <c r="J153" i="13"/>
  <c r="K153" i="13"/>
  <c r="I268" i="7"/>
  <c r="J267" i="7"/>
  <c r="K267" i="7"/>
  <c r="F207" i="14"/>
  <c r="G207" i="14"/>
  <c r="E208" i="14"/>
  <c r="A295" i="13"/>
  <c r="B294" i="13"/>
  <c r="C294" i="13"/>
  <c r="B263" i="14"/>
  <c r="C263" i="14"/>
  <c r="A264" i="14"/>
  <c r="J156" i="7"/>
  <c r="K156" i="7"/>
  <c r="I157" i="7"/>
  <c r="I267" i="13"/>
  <c r="J266" i="13"/>
  <c r="K266" i="13"/>
  <c r="I154" i="14"/>
  <c r="J153" i="14"/>
  <c r="K153" i="14"/>
  <c r="I99" i="7"/>
  <c r="J98" i="7"/>
  <c r="K98" i="7"/>
  <c r="F208" i="13"/>
  <c r="G208" i="13"/>
  <c r="E209" i="13"/>
  <c r="B153" i="14"/>
  <c r="C153" i="14"/>
  <c r="A154" i="14"/>
  <c r="E154" i="13"/>
  <c r="F153" i="13"/>
  <c r="G153" i="13"/>
  <c r="A268" i="7"/>
  <c r="B267" i="7"/>
  <c r="C267" i="7"/>
  <c r="B210" i="7"/>
  <c r="C210" i="7"/>
  <c r="A211" i="7"/>
  <c r="J263" i="14"/>
  <c r="K263" i="14"/>
  <c r="I264" i="14"/>
  <c r="J95" i="13"/>
  <c r="K95" i="13"/>
  <c r="I96" i="13"/>
  <c r="E99" i="13"/>
  <c r="F98" i="13"/>
  <c r="G98" i="13"/>
  <c r="A213" i="14"/>
  <c r="B212" i="14"/>
  <c r="C212" i="14"/>
  <c r="I209" i="13"/>
  <c r="J208" i="13"/>
  <c r="K208" i="13"/>
  <c r="J214" i="7"/>
  <c r="K214" i="7"/>
  <c r="I215" i="7"/>
  <c r="A153" i="13"/>
  <c r="B152" i="13"/>
  <c r="C152" i="13"/>
  <c r="E155" i="14"/>
  <c r="F154" i="14"/>
  <c r="G154" i="14"/>
  <c r="E273" i="7"/>
  <c r="F272" i="7"/>
  <c r="G272" i="7"/>
  <c r="F154" i="13"/>
  <c r="G154" i="13"/>
  <c r="E155" i="13"/>
  <c r="I155" i="14"/>
  <c r="J154" i="14"/>
  <c r="K154" i="14"/>
  <c r="A296" i="13"/>
  <c r="B295" i="13"/>
  <c r="C295" i="13"/>
  <c r="G265" i="14"/>
  <c r="I265" i="14"/>
  <c r="J264" i="14"/>
  <c r="K264" i="14"/>
  <c r="B154" i="14"/>
  <c r="C154" i="14"/>
  <c r="A155" i="14"/>
  <c r="E209" i="14"/>
  <c r="F208" i="14"/>
  <c r="G208" i="14"/>
  <c r="F96" i="14"/>
  <c r="G96" i="14"/>
  <c r="E97" i="14"/>
  <c r="F153" i="7"/>
  <c r="G153" i="7"/>
  <c r="E154" i="7"/>
  <c r="F209" i="13"/>
  <c r="G209" i="13"/>
  <c r="E210" i="13"/>
  <c r="A214" i="14"/>
  <c r="B213" i="14"/>
  <c r="C213" i="14"/>
  <c r="I269" i="7"/>
  <c r="J268" i="7"/>
  <c r="K268" i="7"/>
  <c r="A104" i="7"/>
  <c r="B103" i="7"/>
  <c r="C103" i="7"/>
  <c r="F267" i="13"/>
  <c r="G267" i="13"/>
  <c r="E268" i="13"/>
  <c r="I216" i="7"/>
  <c r="J215" i="7"/>
  <c r="K215" i="7"/>
  <c r="J96" i="13"/>
  <c r="K96" i="13"/>
  <c r="I97" i="13"/>
  <c r="F266" i="14"/>
  <c r="E267" i="14"/>
  <c r="E211" i="7"/>
  <c r="F210" i="7"/>
  <c r="G210" i="7"/>
  <c r="A212" i="7"/>
  <c r="B211" i="7"/>
  <c r="C211" i="7"/>
  <c r="A265" i="14"/>
  <c r="B264" i="14"/>
  <c r="C264" i="14"/>
  <c r="I210" i="13"/>
  <c r="J209" i="13"/>
  <c r="K209" i="13"/>
  <c r="I268" i="13"/>
  <c r="J267" i="13"/>
  <c r="K267" i="13"/>
  <c r="E98" i="7"/>
  <c r="F97" i="7"/>
  <c r="G97" i="7"/>
  <c r="J157" i="7"/>
  <c r="K157" i="7"/>
  <c r="I158" i="7"/>
  <c r="E156" i="14"/>
  <c r="F155" i="14"/>
  <c r="G155" i="14"/>
  <c r="A154" i="13"/>
  <c r="B153" i="13"/>
  <c r="C153" i="13"/>
  <c r="E100" i="13"/>
  <c r="F99" i="13"/>
  <c r="G99" i="13"/>
  <c r="A269" i="7"/>
  <c r="B268" i="7"/>
  <c r="C268" i="7"/>
  <c r="J99" i="7"/>
  <c r="K99" i="7"/>
  <c r="I100" i="7"/>
  <c r="I155" i="13"/>
  <c r="J154" i="13"/>
  <c r="K154" i="13"/>
  <c r="A154" i="7"/>
  <c r="B153" i="7"/>
  <c r="C153" i="7"/>
  <c r="A211" i="13"/>
  <c r="B210" i="13"/>
  <c r="C210" i="13"/>
  <c r="I98" i="14"/>
  <c r="J97" i="14"/>
  <c r="K97" i="14"/>
  <c r="A155" i="7"/>
  <c r="B154" i="7"/>
  <c r="C154" i="7"/>
  <c r="F100" i="13"/>
  <c r="G100" i="13"/>
  <c r="E101" i="13"/>
  <c r="E99" i="7"/>
  <c r="F98" i="7"/>
  <c r="G98" i="7"/>
  <c r="A213" i="7"/>
  <c r="B212" i="7"/>
  <c r="C212" i="7"/>
  <c r="I217" i="7"/>
  <c r="J216" i="7"/>
  <c r="K216" i="7"/>
  <c r="B214" i="14"/>
  <c r="C214" i="14"/>
  <c r="A215" i="14"/>
  <c r="F209" i="14"/>
  <c r="G209" i="14"/>
  <c r="E210" i="14"/>
  <c r="A297" i="13"/>
  <c r="B296" i="13"/>
  <c r="C296" i="13"/>
  <c r="E269" i="13"/>
  <c r="F268" i="13"/>
  <c r="G268" i="13"/>
  <c r="F210" i="13"/>
  <c r="G210" i="13"/>
  <c r="E211" i="13"/>
  <c r="A156" i="14"/>
  <c r="B155" i="14"/>
  <c r="C155" i="14"/>
  <c r="J155" i="14"/>
  <c r="K155" i="14"/>
  <c r="I156" i="14"/>
  <c r="F267" i="14"/>
  <c r="E268" i="14"/>
  <c r="F154" i="7"/>
  <c r="G154" i="7"/>
  <c r="E155" i="7"/>
  <c r="F156" i="14"/>
  <c r="G156" i="14"/>
  <c r="E157" i="14"/>
  <c r="I211" i="13"/>
  <c r="J210" i="13"/>
  <c r="K210" i="13"/>
  <c r="G266" i="14"/>
  <c r="A105" i="7"/>
  <c r="B104" i="7"/>
  <c r="C104" i="7"/>
  <c r="J265" i="14"/>
  <c r="K265" i="14"/>
  <c r="I266" i="14"/>
  <c r="I156" i="13"/>
  <c r="J155" i="13"/>
  <c r="K155" i="13"/>
  <c r="I269" i="13"/>
  <c r="J268" i="13"/>
  <c r="K268" i="13"/>
  <c r="J98" i="14"/>
  <c r="K98" i="14"/>
  <c r="I99" i="14"/>
  <c r="I159" i="7"/>
  <c r="J158" i="7"/>
  <c r="K158" i="7"/>
  <c r="J97" i="13"/>
  <c r="K97" i="13"/>
  <c r="I98" i="13"/>
  <c r="F97" i="14"/>
  <c r="G97" i="14"/>
  <c r="E98" i="14"/>
  <c r="A155" i="13"/>
  <c r="B154" i="13"/>
  <c r="C154" i="13"/>
  <c r="E212" i="7"/>
  <c r="F211" i="7"/>
  <c r="G211" i="7"/>
  <c r="I101" i="7"/>
  <c r="J100" i="7"/>
  <c r="K100" i="7"/>
  <c r="F155" i="13"/>
  <c r="G155" i="13"/>
  <c r="E156" i="13"/>
  <c r="A212" i="13"/>
  <c r="B211" i="13"/>
  <c r="C211" i="13"/>
  <c r="A270" i="7"/>
  <c r="B269" i="7"/>
  <c r="C269" i="7"/>
  <c r="B265" i="14"/>
  <c r="C265" i="14"/>
  <c r="A266" i="14"/>
  <c r="I270" i="7"/>
  <c r="J269" i="7"/>
  <c r="K269" i="7"/>
  <c r="F273" i="7"/>
  <c r="G273" i="7"/>
  <c r="E274" i="7"/>
  <c r="A267" i="14"/>
  <c r="B266" i="14"/>
  <c r="C266" i="14"/>
  <c r="I157" i="14"/>
  <c r="J156" i="14"/>
  <c r="K156" i="14"/>
  <c r="A298" i="13"/>
  <c r="B297" i="13"/>
  <c r="C297" i="13"/>
  <c r="E158" i="14"/>
  <c r="F157" i="14"/>
  <c r="G157" i="14"/>
  <c r="E213" i="7"/>
  <c r="F212" i="7"/>
  <c r="G212" i="7"/>
  <c r="I160" i="7"/>
  <c r="J159" i="7"/>
  <c r="K159" i="7"/>
  <c r="B156" i="14"/>
  <c r="C156" i="14"/>
  <c r="A157" i="14"/>
  <c r="E100" i="7"/>
  <c r="F99" i="7"/>
  <c r="G99" i="7"/>
  <c r="J101" i="7"/>
  <c r="K101" i="7"/>
  <c r="I102" i="7"/>
  <c r="J211" i="13"/>
  <c r="K211" i="13"/>
  <c r="I212" i="13"/>
  <c r="B270" i="7"/>
  <c r="C270" i="7"/>
  <c r="A271" i="7"/>
  <c r="E156" i="7"/>
  <c r="F155" i="7"/>
  <c r="G155" i="7"/>
  <c r="E102" i="13"/>
  <c r="F101" i="13"/>
  <c r="G101" i="13"/>
  <c r="A156" i="13"/>
  <c r="B155" i="13"/>
  <c r="C155" i="13"/>
  <c r="A106" i="7"/>
  <c r="B105" i="7"/>
  <c r="C105" i="7"/>
  <c r="I99" i="13"/>
  <c r="J98" i="13"/>
  <c r="K98" i="13"/>
  <c r="A214" i="7"/>
  <c r="B213" i="7"/>
  <c r="C213" i="7"/>
  <c r="I267" i="14"/>
  <c r="J266" i="14"/>
  <c r="K266" i="14"/>
  <c r="E211" i="14"/>
  <c r="F210" i="14"/>
  <c r="G210" i="14"/>
  <c r="I100" i="14"/>
  <c r="J99" i="14"/>
  <c r="K99" i="14"/>
  <c r="F211" i="13"/>
  <c r="G211" i="13"/>
  <c r="E212" i="13"/>
  <c r="E157" i="13"/>
  <c r="F156" i="13"/>
  <c r="G156" i="13"/>
  <c r="F98" i="14"/>
  <c r="G98" i="14"/>
  <c r="E99" i="14"/>
  <c r="F268" i="14"/>
  <c r="E269" i="14"/>
  <c r="I157" i="13"/>
  <c r="J156" i="13"/>
  <c r="K156" i="13"/>
  <c r="E275" i="7"/>
  <c r="F274" i="7"/>
  <c r="G274" i="7"/>
  <c r="A216" i="14"/>
  <c r="B215" i="14"/>
  <c r="C215" i="14"/>
  <c r="A213" i="13"/>
  <c r="B212" i="13"/>
  <c r="C212" i="13"/>
  <c r="I271" i="7"/>
  <c r="J270" i="7"/>
  <c r="K270" i="7"/>
  <c r="I270" i="13"/>
  <c r="J269" i="13"/>
  <c r="K269" i="13"/>
  <c r="G267" i="14"/>
  <c r="F269" i="13"/>
  <c r="G269" i="13"/>
  <c r="E270" i="13"/>
  <c r="I218" i="7"/>
  <c r="J217" i="7"/>
  <c r="K217" i="7"/>
  <c r="A156" i="7"/>
  <c r="B155" i="7"/>
  <c r="C155" i="7"/>
  <c r="F269" i="14"/>
  <c r="E270" i="14"/>
  <c r="B213" i="13"/>
  <c r="C213" i="13"/>
  <c r="A214" i="13"/>
  <c r="G268" i="14"/>
  <c r="J100" i="14"/>
  <c r="K100" i="14"/>
  <c r="I101" i="14"/>
  <c r="J99" i="13"/>
  <c r="K99" i="13"/>
  <c r="I100" i="13"/>
  <c r="E157" i="7"/>
  <c r="F156" i="7"/>
  <c r="G156" i="7"/>
  <c r="E101" i="7"/>
  <c r="F100" i="7"/>
  <c r="G100" i="7"/>
  <c r="E159" i="14"/>
  <c r="F158" i="14"/>
  <c r="G158" i="14"/>
  <c r="F99" i="14"/>
  <c r="G99" i="14"/>
  <c r="E100" i="14"/>
  <c r="A272" i="7"/>
  <c r="B271" i="7"/>
  <c r="C271" i="7"/>
  <c r="B157" i="14"/>
  <c r="C157" i="14"/>
  <c r="A158" i="14"/>
  <c r="F270" i="13"/>
  <c r="G270" i="13"/>
  <c r="E271" i="13"/>
  <c r="F211" i="14"/>
  <c r="G211" i="14"/>
  <c r="E212" i="14"/>
  <c r="A157" i="7"/>
  <c r="B156" i="7"/>
  <c r="C156" i="7"/>
  <c r="I271" i="13"/>
  <c r="J270" i="13"/>
  <c r="K270" i="13"/>
  <c r="E276" i="7"/>
  <c r="F275" i="7"/>
  <c r="G275" i="7"/>
  <c r="F157" i="13"/>
  <c r="G157" i="13"/>
  <c r="E158" i="13"/>
  <c r="J267" i="14"/>
  <c r="K267" i="14"/>
  <c r="I268" i="14"/>
  <c r="A157" i="13"/>
  <c r="B156" i="13"/>
  <c r="C156" i="13"/>
  <c r="I161" i="7"/>
  <c r="J160" i="7"/>
  <c r="K160" i="7"/>
  <c r="J157" i="14"/>
  <c r="K157" i="14"/>
  <c r="I158" i="14"/>
  <c r="J212" i="13"/>
  <c r="K212" i="13"/>
  <c r="I213" i="13"/>
  <c r="I103" i="7"/>
  <c r="J102" i="7"/>
  <c r="K102" i="7"/>
  <c r="A217" i="14"/>
  <c r="B216" i="14"/>
  <c r="C216" i="14"/>
  <c r="A107" i="7"/>
  <c r="B106" i="7"/>
  <c r="C106" i="7"/>
  <c r="A299" i="13"/>
  <c r="B299" i="13"/>
  <c r="C299" i="13"/>
  <c r="B298" i="13"/>
  <c r="C298" i="13"/>
  <c r="E213" i="13"/>
  <c r="F212" i="13"/>
  <c r="G212" i="13"/>
  <c r="I219" i="7"/>
  <c r="J218" i="7"/>
  <c r="K218" i="7"/>
  <c r="I272" i="7"/>
  <c r="J271" i="7"/>
  <c r="K271" i="7"/>
  <c r="J157" i="13"/>
  <c r="K157" i="13"/>
  <c r="I158" i="13"/>
  <c r="A215" i="7"/>
  <c r="B214" i="7"/>
  <c r="C214" i="7"/>
  <c r="E103" i="13"/>
  <c r="F102" i="13"/>
  <c r="G102" i="13"/>
  <c r="F213" i="7"/>
  <c r="G213" i="7"/>
  <c r="E214" i="7"/>
  <c r="B267" i="14"/>
  <c r="C267" i="14"/>
  <c r="A268" i="14"/>
  <c r="F271" i="13"/>
  <c r="G271" i="13"/>
  <c r="E272" i="13"/>
  <c r="I102" i="14"/>
  <c r="J101" i="14"/>
  <c r="K101" i="14"/>
  <c r="E104" i="13"/>
  <c r="F103" i="13"/>
  <c r="G103" i="13"/>
  <c r="J219" i="7"/>
  <c r="K219" i="7"/>
  <c r="I220" i="7"/>
  <c r="A218" i="14"/>
  <c r="B217" i="14"/>
  <c r="C217" i="14"/>
  <c r="I162" i="7"/>
  <c r="J161" i="7"/>
  <c r="K161" i="7"/>
  <c r="E277" i="7"/>
  <c r="F276" i="7"/>
  <c r="G276" i="7"/>
  <c r="E160" i="14"/>
  <c r="F159" i="14"/>
  <c r="G159" i="14"/>
  <c r="A159" i="14"/>
  <c r="B158" i="14"/>
  <c r="C158" i="14"/>
  <c r="J103" i="7"/>
  <c r="K103" i="7"/>
  <c r="I104" i="7"/>
  <c r="J158" i="13"/>
  <c r="K158" i="13"/>
  <c r="I159" i="13"/>
  <c r="I269" i="14"/>
  <c r="J268" i="14"/>
  <c r="K268" i="14"/>
  <c r="B300" i="13"/>
  <c r="A158" i="7"/>
  <c r="B157" i="7"/>
  <c r="C157" i="7"/>
  <c r="A273" i="7"/>
  <c r="B272" i="7"/>
  <c r="C272" i="7"/>
  <c r="E158" i="7"/>
  <c r="F157" i="7"/>
  <c r="G157" i="7"/>
  <c r="E214" i="13"/>
  <c r="F213" i="13"/>
  <c r="G213" i="13"/>
  <c r="I272" i="13"/>
  <c r="J271" i="13"/>
  <c r="K271" i="13"/>
  <c r="E102" i="7"/>
  <c r="F101" i="7"/>
  <c r="G101" i="7"/>
  <c r="E215" i="7"/>
  <c r="F214" i="7"/>
  <c r="G214" i="7"/>
  <c r="I159" i="14"/>
  <c r="J158" i="14"/>
  <c r="K158" i="14"/>
  <c r="E159" i="13"/>
  <c r="F158" i="13"/>
  <c r="G158" i="13"/>
  <c r="F212" i="14"/>
  <c r="G212" i="14"/>
  <c r="E213" i="14"/>
  <c r="E101" i="14"/>
  <c r="F100" i="14"/>
  <c r="G100" i="14"/>
  <c r="I101" i="13"/>
  <c r="J100" i="13"/>
  <c r="K100" i="13"/>
  <c r="F270" i="14"/>
  <c r="E271" i="14"/>
  <c r="B215" i="7"/>
  <c r="C215" i="7"/>
  <c r="A216" i="7"/>
  <c r="A158" i="13"/>
  <c r="B157" i="13"/>
  <c r="C157" i="13"/>
  <c r="A269" i="14"/>
  <c r="B268" i="14"/>
  <c r="C268" i="14"/>
  <c r="J213" i="13"/>
  <c r="K213" i="13"/>
  <c r="I214" i="13"/>
  <c r="A215" i="13"/>
  <c r="B214" i="13"/>
  <c r="C214" i="13"/>
  <c r="I273" i="7"/>
  <c r="J272" i="7"/>
  <c r="K272" i="7"/>
  <c r="A108" i="7"/>
  <c r="B107" i="7"/>
  <c r="C107" i="7"/>
  <c r="G269" i="14"/>
  <c r="I102" i="13"/>
  <c r="J101" i="13"/>
  <c r="K101" i="13"/>
  <c r="E215" i="13"/>
  <c r="F214" i="13"/>
  <c r="G214" i="13"/>
  <c r="I221" i="7"/>
  <c r="J220" i="7"/>
  <c r="K220" i="7"/>
  <c r="J269" i="14"/>
  <c r="K269" i="14"/>
  <c r="I270" i="14"/>
  <c r="E161" i="14"/>
  <c r="F160" i="14"/>
  <c r="G160" i="14"/>
  <c r="I274" i="7"/>
  <c r="J273" i="7"/>
  <c r="K273" i="7"/>
  <c r="A159" i="13"/>
  <c r="B158" i="13"/>
  <c r="C158" i="13"/>
  <c r="F101" i="14"/>
  <c r="G101" i="14"/>
  <c r="E102" i="14"/>
  <c r="E216" i="7"/>
  <c r="F215" i="7"/>
  <c r="G215" i="7"/>
  <c r="F158" i="7"/>
  <c r="G158" i="7"/>
  <c r="E159" i="7"/>
  <c r="I160" i="13"/>
  <c r="J159" i="13"/>
  <c r="K159" i="13"/>
  <c r="B108" i="7"/>
  <c r="C108" i="7"/>
  <c r="A109" i="7"/>
  <c r="F213" i="14"/>
  <c r="G213" i="14"/>
  <c r="E214" i="14"/>
  <c r="A274" i="7"/>
  <c r="B273" i="7"/>
  <c r="C273" i="7"/>
  <c r="I215" i="13"/>
  <c r="J214" i="13"/>
  <c r="K214" i="13"/>
  <c r="I163" i="7"/>
  <c r="J162" i="7"/>
  <c r="K162" i="7"/>
  <c r="J102" i="14"/>
  <c r="K102" i="14"/>
  <c r="I103" i="14"/>
  <c r="J159" i="14"/>
  <c r="K159" i="14"/>
  <c r="I160" i="14"/>
  <c r="E105" i="13"/>
  <c r="F104" i="13"/>
  <c r="G104" i="13"/>
  <c r="B215" i="13"/>
  <c r="C215" i="13"/>
  <c r="A216" i="13"/>
  <c r="F102" i="7"/>
  <c r="G102" i="7"/>
  <c r="E103" i="7"/>
  <c r="F271" i="14"/>
  <c r="E272" i="14"/>
  <c r="G270" i="14"/>
  <c r="E160" i="13"/>
  <c r="F159" i="13"/>
  <c r="G159" i="13"/>
  <c r="I273" i="13"/>
  <c r="J272" i="13"/>
  <c r="K272" i="13"/>
  <c r="A159" i="7"/>
  <c r="B158" i="7"/>
  <c r="C158" i="7"/>
  <c r="E273" i="13"/>
  <c r="F272" i="13"/>
  <c r="G272" i="13"/>
  <c r="B269" i="14"/>
  <c r="C269" i="14"/>
  <c r="A270" i="14"/>
  <c r="B216" i="7"/>
  <c r="C216" i="7"/>
  <c r="A217" i="7"/>
  <c r="E278" i="7"/>
  <c r="F277" i="7"/>
  <c r="G277" i="7"/>
  <c r="I105" i="7"/>
  <c r="J104" i="7"/>
  <c r="K104" i="7"/>
  <c r="B159" i="14"/>
  <c r="C159" i="14"/>
  <c r="A160" i="14"/>
  <c r="B218" i="14"/>
  <c r="C218" i="14"/>
  <c r="A219" i="14"/>
  <c r="E103" i="14"/>
  <c r="F102" i="14"/>
  <c r="G102" i="14"/>
  <c r="J163" i="7"/>
  <c r="K163" i="7"/>
  <c r="I164" i="7"/>
  <c r="J105" i="7"/>
  <c r="K105" i="7"/>
  <c r="I106" i="7"/>
  <c r="E106" i="13"/>
  <c r="F105" i="13"/>
  <c r="G105" i="13"/>
  <c r="J160" i="13"/>
  <c r="K160" i="13"/>
  <c r="I161" i="13"/>
  <c r="I161" i="14"/>
  <c r="J160" i="14"/>
  <c r="K160" i="14"/>
  <c r="E279" i="7"/>
  <c r="F278" i="7"/>
  <c r="G278" i="7"/>
  <c r="B159" i="7"/>
  <c r="C159" i="7"/>
  <c r="A160" i="7"/>
  <c r="G271" i="14"/>
  <c r="A275" i="7"/>
  <c r="B274" i="7"/>
  <c r="C274" i="7"/>
  <c r="I275" i="7"/>
  <c r="J274" i="7"/>
  <c r="K274" i="7"/>
  <c r="F215" i="13"/>
  <c r="G215" i="13"/>
  <c r="E216" i="13"/>
  <c r="B160" i="14"/>
  <c r="C160" i="14"/>
  <c r="A161" i="14"/>
  <c r="A110" i="7"/>
  <c r="B109" i="7"/>
  <c r="C109" i="7"/>
  <c r="A160" i="13"/>
  <c r="B159" i="13"/>
  <c r="C159" i="13"/>
  <c r="F272" i="14"/>
  <c r="E273" i="14"/>
  <c r="B217" i="7"/>
  <c r="C217" i="7"/>
  <c r="A218" i="7"/>
  <c r="F103" i="7"/>
  <c r="G103" i="7"/>
  <c r="E104" i="7"/>
  <c r="I104" i="14"/>
  <c r="J103" i="14"/>
  <c r="K103" i="14"/>
  <c r="E215" i="14"/>
  <c r="F214" i="14"/>
  <c r="G214" i="14"/>
  <c r="A271" i="14"/>
  <c r="B270" i="14"/>
  <c r="C270" i="14"/>
  <c r="A217" i="13"/>
  <c r="B216" i="13"/>
  <c r="C216" i="13"/>
  <c r="J270" i="14"/>
  <c r="K270" i="14"/>
  <c r="I271" i="14"/>
  <c r="E161" i="13"/>
  <c r="F160" i="13"/>
  <c r="G160" i="13"/>
  <c r="F273" i="13"/>
  <c r="G273" i="13"/>
  <c r="E274" i="13"/>
  <c r="J215" i="13"/>
  <c r="K215" i="13"/>
  <c r="I216" i="13"/>
  <c r="I222" i="7"/>
  <c r="J221" i="7"/>
  <c r="K221" i="7"/>
  <c r="E160" i="7"/>
  <c r="F159" i="7"/>
  <c r="G159" i="7"/>
  <c r="A220" i="14"/>
  <c r="B219" i="14"/>
  <c r="C219" i="14"/>
  <c r="I274" i="13"/>
  <c r="J273" i="13"/>
  <c r="K273" i="13"/>
  <c r="F216" i="7"/>
  <c r="G216" i="7"/>
  <c r="E217" i="7"/>
  <c r="E162" i="14"/>
  <c r="F161" i="14"/>
  <c r="G161" i="14"/>
  <c r="J102" i="13"/>
  <c r="K102" i="13"/>
  <c r="I103" i="13"/>
  <c r="F273" i="14"/>
  <c r="E274" i="14"/>
  <c r="B160" i="7"/>
  <c r="C160" i="7"/>
  <c r="A161" i="7"/>
  <c r="E163" i="14"/>
  <c r="F162" i="14"/>
  <c r="G162" i="14"/>
  <c r="E161" i="7"/>
  <c r="F160" i="7"/>
  <c r="G160" i="7"/>
  <c r="E162" i="13"/>
  <c r="F161" i="13"/>
  <c r="G161" i="13"/>
  <c r="F215" i="14"/>
  <c r="G215" i="14"/>
  <c r="E216" i="14"/>
  <c r="G272" i="14"/>
  <c r="E107" i="13"/>
  <c r="F106" i="13"/>
  <c r="G106" i="13"/>
  <c r="E218" i="7"/>
  <c r="F217" i="7"/>
  <c r="G217" i="7"/>
  <c r="J271" i="14"/>
  <c r="K271" i="14"/>
  <c r="I272" i="14"/>
  <c r="I107" i="7"/>
  <c r="J106" i="7"/>
  <c r="K106" i="7"/>
  <c r="J104" i="14"/>
  <c r="K104" i="14"/>
  <c r="I105" i="14"/>
  <c r="A218" i="13"/>
  <c r="B217" i="13"/>
  <c r="C217" i="13"/>
  <c r="A111" i="7"/>
  <c r="B110" i="7"/>
  <c r="C110" i="7"/>
  <c r="B275" i="7"/>
  <c r="C275" i="7"/>
  <c r="A276" i="7"/>
  <c r="I162" i="14"/>
  <c r="J161" i="14"/>
  <c r="K161" i="14"/>
  <c r="F216" i="13"/>
  <c r="G216" i="13"/>
  <c r="E217" i="13"/>
  <c r="I276" i="7"/>
  <c r="J275" i="7"/>
  <c r="K275" i="7"/>
  <c r="I217" i="13"/>
  <c r="J216" i="13"/>
  <c r="K216" i="13"/>
  <c r="E105" i="7"/>
  <c r="F104" i="7"/>
  <c r="G104" i="7"/>
  <c r="I275" i="13"/>
  <c r="J274" i="13"/>
  <c r="K274" i="13"/>
  <c r="J103" i="13"/>
  <c r="K103" i="13"/>
  <c r="I104" i="13"/>
  <c r="E275" i="13"/>
  <c r="F274" i="13"/>
  <c r="G274" i="13"/>
  <c r="A219" i="7"/>
  <c r="B218" i="7"/>
  <c r="C218" i="7"/>
  <c r="B161" i="14"/>
  <c r="C161" i="14"/>
  <c r="A162" i="14"/>
  <c r="I162" i="13"/>
  <c r="J161" i="13"/>
  <c r="K161" i="13"/>
  <c r="I223" i="7"/>
  <c r="J222" i="7"/>
  <c r="K222" i="7"/>
  <c r="A161" i="13"/>
  <c r="B160" i="13"/>
  <c r="C160" i="13"/>
  <c r="E280" i="7"/>
  <c r="F279" i="7"/>
  <c r="G279" i="7"/>
  <c r="J164" i="7"/>
  <c r="K164" i="7"/>
  <c r="I165" i="7"/>
  <c r="A221" i="14"/>
  <c r="B220" i="14"/>
  <c r="C220" i="14"/>
  <c r="B271" i="14"/>
  <c r="C271" i="14"/>
  <c r="A272" i="14"/>
  <c r="F103" i="14"/>
  <c r="G103" i="14"/>
  <c r="E104" i="14"/>
  <c r="A273" i="14"/>
  <c r="B272" i="14"/>
  <c r="C272" i="14"/>
  <c r="A162" i="13"/>
  <c r="B161" i="13"/>
  <c r="C161" i="13"/>
  <c r="A220" i="7"/>
  <c r="B219" i="7"/>
  <c r="C219" i="7"/>
  <c r="E106" i="7"/>
  <c r="F105" i="7"/>
  <c r="G105" i="7"/>
  <c r="I163" i="14"/>
  <c r="J162" i="14"/>
  <c r="K162" i="14"/>
  <c r="E108" i="13"/>
  <c r="F107" i="13"/>
  <c r="G107" i="13"/>
  <c r="E162" i="7"/>
  <c r="F161" i="7"/>
  <c r="G161" i="7"/>
  <c r="A277" i="7"/>
  <c r="B276" i="7"/>
  <c r="C276" i="7"/>
  <c r="I106" i="14"/>
  <c r="J105" i="14"/>
  <c r="K105" i="14"/>
  <c r="J223" i="7"/>
  <c r="K223" i="7"/>
  <c r="I224" i="7"/>
  <c r="I218" i="13"/>
  <c r="J217" i="13"/>
  <c r="K217" i="13"/>
  <c r="J165" i="7"/>
  <c r="K165" i="7"/>
  <c r="I166" i="7"/>
  <c r="J104" i="13"/>
  <c r="K104" i="13"/>
  <c r="I105" i="13"/>
  <c r="J272" i="14"/>
  <c r="K272" i="14"/>
  <c r="I273" i="14"/>
  <c r="J276" i="7"/>
  <c r="K276" i="7"/>
  <c r="I277" i="7"/>
  <c r="B111" i="7"/>
  <c r="C111" i="7"/>
  <c r="A112" i="7"/>
  <c r="E164" i="14"/>
  <c r="F163" i="14"/>
  <c r="G163" i="14"/>
  <c r="F216" i="14"/>
  <c r="G216" i="14"/>
  <c r="E217" i="14"/>
  <c r="A163" i="14"/>
  <c r="B162" i="14"/>
  <c r="C162" i="14"/>
  <c r="E218" i="13"/>
  <c r="F217" i="13"/>
  <c r="G217" i="13"/>
  <c r="F274" i="14"/>
  <c r="E275" i="14"/>
  <c r="A222" i="14"/>
  <c r="B221" i="14"/>
  <c r="C221" i="14"/>
  <c r="F275" i="13"/>
  <c r="G275" i="13"/>
  <c r="E276" i="13"/>
  <c r="I108" i="7"/>
  <c r="J107" i="7"/>
  <c r="K107" i="7"/>
  <c r="A162" i="7"/>
  <c r="B161" i="7"/>
  <c r="C161" i="7"/>
  <c r="I163" i="13"/>
  <c r="J162" i="13"/>
  <c r="K162" i="13"/>
  <c r="F104" i="14"/>
  <c r="G104" i="14"/>
  <c r="E105" i="14"/>
  <c r="F280" i="7"/>
  <c r="G280" i="7"/>
  <c r="E281" i="7"/>
  <c r="I276" i="13"/>
  <c r="J275" i="13"/>
  <c r="K275" i="13"/>
  <c r="A219" i="13"/>
  <c r="B218" i="13"/>
  <c r="C218" i="13"/>
  <c r="E219" i="7"/>
  <c r="F218" i="7"/>
  <c r="G218" i="7"/>
  <c r="F162" i="13"/>
  <c r="G162" i="13"/>
  <c r="E163" i="13"/>
  <c r="G273" i="14"/>
  <c r="I109" i="7"/>
  <c r="J108" i="7"/>
  <c r="K108" i="7"/>
  <c r="F218" i="13"/>
  <c r="G218" i="13"/>
  <c r="E219" i="13"/>
  <c r="A278" i="7"/>
  <c r="B277" i="7"/>
  <c r="C277" i="7"/>
  <c r="E107" i="7"/>
  <c r="F106" i="7"/>
  <c r="G106" i="7"/>
  <c r="F105" i="14"/>
  <c r="G105" i="14"/>
  <c r="E106" i="14"/>
  <c r="E277" i="13"/>
  <c r="F276" i="13"/>
  <c r="G276" i="13"/>
  <c r="I278" i="7"/>
  <c r="J277" i="7"/>
  <c r="K277" i="7"/>
  <c r="F281" i="7"/>
  <c r="G281" i="7"/>
  <c r="E282" i="7"/>
  <c r="A113" i="7"/>
  <c r="B112" i="7"/>
  <c r="C112" i="7"/>
  <c r="I219" i="13"/>
  <c r="J218" i="13"/>
  <c r="K218" i="13"/>
  <c r="F217" i="14"/>
  <c r="G217" i="14"/>
  <c r="E218" i="14"/>
  <c r="I164" i="13"/>
  <c r="J163" i="13"/>
  <c r="K163" i="13"/>
  <c r="B222" i="14"/>
  <c r="C222" i="14"/>
  <c r="A223" i="14"/>
  <c r="F108" i="13"/>
  <c r="G108" i="13"/>
  <c r="E109" i="13"/>
  <c r="A163" i="13"/>
  <c r="B162" i="13"/>
  <c r="C162" i="13"/>
  <c r="I167" i="7"/>
  <c r="J166" i="7"/>
  <c r="K166" i="7"/>
  <c r="A164" i="14"/>
  <c r="B163" i="14"/>
  <c r="C163" i="14"/>
  <c r="B220" i="7"/>
  <c r="C220" i="7"/>
  <c r="A221" i="7"/>
  <c r="J273" i="14"/>
  <c r="K273" i="14"/>
  <c r="I274" i="14"/>
  <c r="I225" i="7"/>
  <c r="J224" i="7"/>
  <c r="K224" i="7"/>
  <c r="A220" i="13"/>
  <c r="B219" i="13"/>
  <c r="C219" i="13"/>
  <c r="F275" i="14"/>
  <c r="E276" i="14"/>
  <c r="J105" i="13"/>
  <c r="K105" i="13"/>
  <c r="I106" i="13"/>
  <c r="F163" i="13"/>
  <c r="G163" i="13"/>
  <c r="E164" i="13"/>
  <c r="F219" i="7"/>
  <c r="G219" i="7"/>
  <c r="E220" i="7"/>
  <c r="F162" i="7"/>
  <c r="G162" i="7"/>
  <c r="E163" i="7"/>
  <c r="I277" i="13"/>
  <c r="J276" i="13"/>
  <c r="K276" i="13"/>
  <c r="A163" i="7"/>
  <c r="B162" i="7"/>
  <c r="C162" i="7"/>
  <c r="G274" i="14"/>
  <c r="F164" i="14"/>
  <c r="G164" i="14"/>
  <c r="E165" i="14"/>
  <c r="J106" i="14"/>
  <c r="K106" i="14"/>
  <c r="I107" i="14"/>
  <c r="J163" i="14"/>
  <c r="K163" i="14"/>
  <c r="I164" i="14"/>
  <c r="B273" i="14"/>
  <c r="C273" i="14"/>
  <c r="A274" i="14"/>
  <c r="I165" i="14"/>
  <c r="J164" i="14"/>
  <c r="K164" i="14"/>
  <c r="F164" i="13"/>
  <c r="G164" i="13"/>
  <c r="E165" i="13"/>
  <c r="A164" i="7"/>
  <c r="B163" i="7"/>
  <c r="C163" i="7"/>
  <c r="J225" i="7"/>
  <c r="K225" i="7"/>
  <c r="I226" i="7"/>
  <c r="J167" i="7"/>
  <c r="K167" i="7"/>
  <c r="I168" i="7"/>
  <c r="I165" i="13"/>
  <c r="J164" i="13"/>
  <c r="K164" i="13"/>
  <c r="E108" i="7"/>
  <c r="F107" i="7"/>
  <c r="G107" i="7"/>
  <c r="I108" i="14"/>
  <c r="J107" i="14"/>
  <c r="K107" i="14"/>
  <c r="J106" i="13"/>
  <c r="K106" i="13"/>
  <c r="I107" i="13"/>
  <c r="J274" i="14"/>
  <c r="K274" i="14"/>
  <c r="I275" i="14"/>
  <c r="F218" i="14"/>
  <c r="G218" i="14"/>
  <c r="E219" i="14"/>
  <c r="E283" i="7"/>
  <c r="F282" i="7"/>
  <c r="G282" i="7"/>
  <c r="I279" i="7"/>
  <c r="J278" i="7"/>
  <c r="K278" i="7"/>
  <c r="E166" i="14"/>
  <c r="F165" i="14"/>
  <c r="G165" i="14"/>
  <c r="G275" i="14"/>
  <c r="I220" i="13"/>
  <c r="J219" i="13"/>
  <c r="K219" i="13"/>
  <c r="E278" i="13"/>
  <c r="F277" i="13"/>
  <c r="G277" i="13"/>
  <c r="F163" i="7"/>
  <c r="G163" i="7"/>
  <c r="E164" i="7"/>
  <c r="F220" i="7"/>
  <c r="G220" i="7"/>
  <c r="E221" i="7"/>
  <c r="A224" i="14"/>
  <c r="B223" i="14"/>
  <c r="C223" i="14"/>
  <c r="E107" i="14"/>
  <c r="F106" i="14"/>
  <c r="G106" i="14"/>
  <c r="I278" i="13"/>
  <c r="J277" i="13"/>
  <c r="K277" i="13"/>
  <c r="A164" i="13"/>
  <c r="B163" i="13"/>
  <c r="C163" i="13"/>
  <c r="A279" i="7"/>
  <c r="B278" i="7"/>
  <c r="C278" i="7"/>
  <c r="F276" i="14"/>
  <c r="E277" i="14"/>
  <c r="B221" i="7"/>
  <c r="C221" i="7"/>
  <c r="A222" i="7"/>
  <c r="E110" i="13"/>
  <c r="F109" i="13"/>
  <c r="G109" i="13"/>
  <c r="F219" i="13"/>
  <c r="G219" i="13"/>
  <c r="E220" i="13"/>
  <c r="A275" i="14"/>
  <c r="B274" i="14"/>
  <c r="C274" i="14"/>
  <c r="A221" i="13"/>
  <c r="B220" i="13"/>
  <c r="C220" i="13"/>
  <c r="A165" i="14"/>
  <c r="B164" i="14"/>
  <c r="C164" i="14"/>
  <c r="A114" i="7"/>
  <c r="B113" i="7"/>
  <c r="C113" i="7"/>
  <c r="J109" i="7"/>
  <c r="K109" i="7"/>
  <c r="I110" i="7"/>
  <c r="A280" i="7"/>
  <c r="B279" i="7"/>
  <c r="C279" i="7"/>
  <c r="A225" i="14"/>
  <c r="B224" i="14"/>
  <c r="C224" i="14"/>
  <c r="J220" i="13"/>
  <c r="K220" i="13"/>
  <c r="I221" i="13"/>
  <c r="E284" i="7"/>
  <c r="F283" i="7"/>
  <c r="G283" i="7"/>
  <c r="J108" i="14"/>
  <c r="K108" i="14"/>
  <c r="I109" i="14"/>
  <c r="F221" i="7"/>
  <c r="G221" i="7"/>
  <c r="E222" i="7"/>
  <c r="F219" i="14"/>
  <c r="G219" i="14"/>
  <c r="E220" i="14"/>
  <c r="J226" i="7"/>
  <c r="K226" i="7"/>
  <c r="I227" i="7"/>
  <c r="E111" i="13"/>
  <c r="F110" i="13"/>
  <c r="G110" i="13"/>
  <c r="J275" i="14"/>
  <c r="K275" i="14"/>
  <c r="I276" i="14"/>
  <c r="I279" i="13"/>
  <c r="J278" i="13"/>
  <c r="K278" i="13"/>
  <c r="E167" i="14"/>
  <c r="F166" i="14"/>
  <c r="G166" i="14"/>
  <c r="J165" i="13"/>
  <c r="K165" i="13"/>
  <c r="I166" i="13"/>
  <c r="A115" i="7"/>
  <c r="B114" i="7"/>
  <c r="C114" i="7"/>
  <c r="B164" i="7"/>
  <c r="C164" i="7"/>
  <c r="A165" i="7"/>
  <c r="A223" i="7"/>
  <c r="B222" i="7"/>
  <c r="C222" i="7"/>
  <c r="E165" i="7"/>
  <c r="F164" i="7"/>
  <c r="G164" i="7"/>
  <c r="F165" i="13"/>
  <c r="G165" i="13"/>
  <c r="E166" i="13"/>
  <c r="F277" i="14"/>
  <c r="E278" i="14"/>
  <c r="I108" i="13"/>
  <c r="J107" i="13"/>
  <c r="K107" i="13"/>
  <c r="I169" i="7"/>
  <c r="J168" i="7"/>
  <c r="K168" i="7"/>
  <c r="E221" i="13"/>
  <c r="F220" i="13"/>
  <c r="G220" i="13"/>
  <c r="B165" i="14"/>
  <c r="C165" i="14"/>
  <c r="A166" i="14"/>
  <c r="A165" i="13"/>
  <c r="B164" i="13"/>
  <c r="C164" i="13"/>
  <c r="E109" i="7"/>
  <c r="F108" i="7"/>
  <c r="G108" i="7"/>
  <c r="A222" i="13"/>
  <c r="B221" i="13"/>
  <c r="C221" i="13"/>
  <c r="J110" i="7"/>
  <c r="K110" i="7"/>
  <c r="I111" i="7"/>
  <c r="B275" i="14"/>
  <c r="C275" i="14"/>
  <c r="A276" i="14"/>
  <c r="G276" i="14"/>
  <c r="F107" i="14"/>
  <c r="G107" i="14"/>
  <c r="E108" i="14"/>
  <c r="F278" i="13"/>
  <c r="G278" i="13"/>
  <c r="E279" i="13"/>
  <c r="J279" i="7"/>
  <c r="K279" i="7"/>
  <c r="I280" i="7"/>
  <c r="J165" i="14"/>
  <c r="K165" i="14"/>
  <c r="I166" i="14"/>
  <c r="A277" i="14"/>
  <c r="B276" i="14"/>
  <c r="C276" i="14"/>
  <c r="A166" i="13"/>
  <c r="B165" i="13"/>
  <c r="C165" i="13"/>
  <c r="I109" i="13"/>
  <c r="J108" i="13"/>
  <c r="K108" i="13"/>
  <c r="A224" i="7"/>
  <c r="B223" i="7"/>
  <c r="C223" i="7"/>
  <c r="E168" i="14"/>
  <c r="F167" i="14"/>
  <c r="G167" i="14"/>
  <c r="E285" i="7"/>
  <c r="F284" i="7"/>
  <c r="G284" i="7"/>
  <c r="F279" i="13"/>
  <c r="G279" i="13"/>
  <c r="E280" i="13"/>
  <c r="I112" i="7"/>
  <c r="J111" i="7"/>
  <c r="K111" i="7"/>
  <c r="B166" i="14"/>
  <c r="C166" i="14"/>
  <c r="A167" i="14"/>
  <c r="F278" i="14"/>
  <c r="E279" i="14"/>
  <c r="A166" i="7"/>
  <c r="B165" i="7"/>
  <c r="C165" i="7"/>
  <c r="E221" i="14"/>
  <c r="F220" i="14"/>
  <c r="G220" i="14"/>
  <c r="J221" i="13"/>
  <c r="K221" i="13"/>
  <c r="I222" i="13"/>
  <c r="G277" i="14"/>
  <c r="E109" i="14"/>
  <c r="F108" i="14"/>
  <c r="G108" i="14"/>
  <c r="E223" i="7"/>
  <c r="F222" i="7"/>
  <c r="G222" i="7"/>
  <c r="B222" i="13"/>
  <c r="C222" i="13"/>
  <c r="A223" i="13"/>
  <c r="E222" i="13"/>
  <c r="F221" i="13"/>
  <c r="G221" i="13"/>
  <c r="A116" i="7"/>
  <c r="B115" i="7"/>
  <c r="C115" i="7"/>
  <c r="A226" i="14"/>
  <c r="B225" i="14"/>
  <c r="C225" i="14"/>
  <c r="I280" i="13"/>
  <c r="J279" i="13"/>
  <c r="K279" i="13"/>
  <c r="I167" i="14"/>
  <c r="J166" i="14"/>
  <c r="K166" i="14"/>
  <c r="J166" i="13"/>
  <c r="K166" i="13"/>
  <c r="I167" i="13"/>
  <c r="I110" i="14"/>
  <c r="J109" i="14"/>
  <c r="K109" i="14"/>
  <c r="I281" i="7"/>
  <c r="J280" i="7"/>
  <c r="K280" i="7"/>
  <c r="I228" i="7"/>
  <c r="J227" i="7"/>
  <c r="K227" i="7"/>
  <c r="F166" i="13"/>
  <c r="G166" i="13"/>
  <c r="E167" i="13"/>
  <c r="I277" i="14"/>
  <c r="J276" i="14"/>
  <c r="K276" i="14"/>
  <c r="E110" i="7"/>
  <c r="F109" i="7"/>
  <c r="G109" i="7"/>
  <c r="I170" i="7"/>
  <c r="J169" i="7"/>
  <c r="K169" i="7"/>
  <c r="E166" i="7"/>
  <c r="F165" i="7"/>
  <c r="G165" i="7"/>
  <c r="E112" i="13"/>
  <c r="F111" i="13"/>
  <c r="G111" i="13"/>
  <c r="A281" i="7"/>
  <c r="B280" i="7"/>
  <c r="C280" i="7"/>
  <c r="E113" i="13"/>
  <c r="F112" i="13"/>
  <c r="G112" i="13"/>
  <c r="J277" i="14"/>
  <c r="K277" i="14"/>
  <c r="I278" i="14"/>
  <c r="J110" i="14"/>
  <c r="K110" i="14"/>
  <c r="I111" i="14"/>
  <c r="B226" i="14"/>
  <c r="C226" i="14"/>
  <c r="A227" i="14"/>
  <c r="E224" i="7"/>
  <c r="F223" i="7"/>
  <c r="G223" i="7"/>
  <c r="F221" i="14"/>
  <c r="G221" i="14"/>
  <c r="E222" i="14"/>
  <c r="I113" i="7"/>
  <c r="J112" i="7"/>
  <c r="K112" i="7"/>
  <c r="A225" i="7"/>
  <c r="B224" i="7"/>
  <c r="C224" i="7"/>
  <c r="E168" i="13"/>
  <c r="F167" i="13"/>
  <c r="G167" i="13"/>
  <c r="I168" i="13"/>
  <c r="J167" i="13"/>
  <c r="K167" i="13"/>
  <c r="F280" i="13"/>
  <c r="G280" i="13"/>
  <c r="E281" i="13"/>
  <c r="I171" i="7"/>
  <c r="J170" i="7"/>
  <c r="K170" i="7"/>
  <c r="I229" i="7"/>
  <c r="J228" i="7"/>
  <c r="K228" i="7"/>
  <c r="J167" i="14"/>
  <c r="K167" i="14"/>
  <c r="I168" i="14"/>
  <c r="F222" i="13"/>
  <c r="G222" i="13"/>
  <c r="E223" i="13"/>
  <c r="G278" i="14"/>
  <c r="E286" i="7"/>
  <c r="F285" i="7"/>
  <c r="G285" i="7"/>
  <c r="A167" i="13"/>
  <c r="B166" i="13"/>
  <c r="C166" i="13"/>
  <c r="F166" i="7"/>
  <c r="G166" i="7"/>
  <c r="E167" i="7"/>
  <c r="B116" i="7"/>
  <c r="C116" i="7"/>
  <c r="A117" i="7"/>
  <c r="A167" i="7"/>
  <c r="B166" i="7"/>
  <c r="C166" i="7"/>
  <c r="F279" i="14"/>
  <c r="E280" i="14"/>
  <c r="B223" i="13"/>
  <c r="C223" i="13"/>
  <c r="A224" i="13"/>
  <c r="J222" i="13"/>
  <c r="K222" i="13"/>
  <c r="I223" i="13"/>
  <c r="B167" i="14"/>
  <c r="C167" i="14"/>
  <c r="A168" i="14"/>
  <c r="E110" i="14"/>
  <c r="F109" i="14"/>
  <c r="G109" i="14"/>
  <c r="I110" i="13"/>
  <c r="J109" i="13"/>
  <c r="K109" i="13"/>
  <c r="A282" i="7"/>
  <c r="B281" i="7"/>
  <c r="C281" i="7"/>
  <c r="E111" i="7"/>
  <c r="F110" i="7"/>
  <c r="G110" i="7"/>
  <c r="I282" i="7"/>
  <c r="J281" i="7"/>
  <c r="K281" i="7"/>
  <c r="I281" i="13"/>
  <c r="J280" i="13"/>
  <c r="K280" i="13"/>
  <c r="E169" i="14"/>
  <c r="F168" i="14"/>
  <c r="G168" i="14"/>
  <c r="B277" i="14"/>
  <c r="C277" i="14"/>
  <c r="A278" i="14"/>
  <c r="B117" i="7"/>
  <c r="C117" i="7"/>
  <c r="A118" i="7"/>
  <c r="A228" i="14"/>
  <c r="B227" i="14"/>
  <c r="C227" i="14"/>
  <c r="E170" i="14"/>
  <c r="F169" i="14"/>
  <c r="G169" i="14"/>
  <c r="A283" i="7"/>
  <c r="B282" i="7"/>
  <c r="C282" i="7"/>
  <c r="I172" i="7"/>
  <c r="J171" i="7"/>
  <c r="K171" i="7"/>
  <c r="B225" i="7"/>
  <c r="C225" i="7"/>
  <c r="A226" i="7"/>
  <c r="A225" i="13"/>
  <c r="B224" i="13"/>
  <c r="C224" i="13"/>
  <c r="E168" i="7"/>
  <c r="F167" i="7"/>
  <c r="G167" i="7"/>
  <c r="F223" i="13"/>
  <c r="G223" i="13"/>
  <c r="E224" i="13"/>
  <c r="E282" i="13"/>
  <c r="F281" i="13"/>
  <c r="G281" i="13"/>
  <c r="I112" i="14"/>
  <c r="J111" i="14"/>
  <c r="K111" i="14"/>
  <c r="I111" i="13"/>
  <c r="J110" i="13"/>
  <c r="K110" i="13"/>
  <c r="I283" i="7"/>
  <c r="J282" i="7"/>
  <c r="K282" i="7"/>
  <c r="F110" i="14"/>
  <c r="G110" i="14"/>
  <c r="E111" i="14"/>
  <c r="G279" i="14"/>
  <c r="A168" i="13"/>
  <c r="B167" i="13"/>
  <c r="C167" i="13"/>
  <c r="J168" i="13"/>
  <c r="K168" i="13"/>
  <c r="I169" i="13"/>
  <c r="I282" i="13"/>
  <c r="J281" i="13"/>
  <c r="K281" i="13"/>
  <c r="F280" i="14"/>
  <c r="E281" i="14"/>
  <c r="J278" i="14"/>
  <c r="K278" i="14"/>
  <c r="I279" i="14"/>
  <c r="A279" i="14"/>
  <c r="B278" i="14"/>
  <c r="C278" i="14"/>
  <c r="I224" i="13"/>
  <c r="J223" i="13"/>
  <c r="K223" i="13"/>
  <c r="J113" i="7"/>
  <c r="K113" i="7"/>
  <c r="I114" i="7"/>
  <c r="I169" i="14"/>
  <c r="J168" i="14"/>
  <c r="K168" i="14"/>
  <c r="E223" i="14"/>
  <c r="F222" i="14"/>
  <c r="G222" i="14"/>
  <c r="B168" i="14"/>
  <c r="C168" i="14"/>
  <c r="A169" i="14"/>
  <c r="E112" i="7"/>
  <c r="F111" i="7"/>
  <c r="G111" i="7"/>
  <c r="A168" i="7"/>
  <c r="B167" i="7"/>
  <c r="C167" i="7"/>
  <c r="E287" i="7"/>
  <c r="F286" i="7"/>
  <c r="G286" i="7"/>
  <c r="I230" i="7"/>
  <c r="J229" i="7"/>
  <c r="K229" i="7"/>
  <c r="E169" i="13"/>
  <c r="F168" i="13"/>
  <c r="G168" i="13"/>
  <c r="F224" i="7"/>
  <c r="G224" i="7"/>
  <c r="E225" i="7"/>
  <c r="E114" i="13"/>
  <c r="F113" i="13"/>
  <c r="G113" i="13"/>
  <c r="J279" i="14"/>
  <c r="K279" i="14"/>
  <c r="I280" i="14"/>
  <c r="A169" i="7"/>
  <c r="B168" i="7"/>
  <c r="C168" i="7"/>
  <c r="I170" i="14"/>
  <c r="J169" i="14"/>
  <c r="K169" i="14"/>
  <c r="A169" i="13"/>
  <c r="B168" i="13"/>
  <c r="C168" i="13"/>
  <c r="J111" i="13"/>
  <c r="K111" i="13"/>
  <c r="I112" i="13"/>
  <c r="E169" i="7"/>
  <c r="F168" i="7"/>
  <c r="G168" i="7"/>
  <c r="A284" i="7"/>
  <c r="B283" i="7"/>
  <c r="C283" i="7"/>
  <c r="I115" i="7"/>
  <c r="J114" i="7"/>
  <c r="K114" i="7"/>
  <c r="F281" i="14"/>
  <c r="E282" i="14"/>
  <c r="I113" i="14"/>
  <c r="J112" i="14"/>
  <c r="K112" i="14"/>
  <c r="B169" i="14"/>
  <c r="C169" i="14"/>
  <c r="A170" i="14"/>
  <c r="I231" i="7"/>
  <c r="J230" i="7"/>
  <c r="K230" i="7"/>
  <c r="J224" i="13"/>
  <c r="K224" i="13"/>
  <c r="I225" i="13"/>
  <c r="I283" i="13"/>
  <c r="J282" i="13"/>
  <c r="K282" i="13"/>
  <c r="F282" i="13"/>
  <c r="G282" i="13"/>
  <c r="E283" i="13"/>
  <c r="A229" i="14"/>
  <c r="B228" i="14"/>
  <c r="C228" i="14"/>
  <c r="E113" i="7"/>
  <c r="F112" i="7"/>
  <c r="G112" i="7"/>
  <c r="A226" i="13"/>
  <c r="B225" i="13"/>
  <c r="C225" i="13"/>
  <c r="F111" i="14"/>
  <c r="G111" i="14"/>
  <c r="E112" i="14"/>
  <c r="B226" i="7"/>
  <c r="C226" i="7"/>
  <c r="A227" i="7"/>
  <c r="I170" i="13"/>
  <c r="J169" i="13"/>
  <c r="K169" i="13"/>
  <c r="F224" i="13"/>
  <c r="G224" i="13"/>
  <c r="E225" i="13"/>
  <c r="A119" i="7"/>
  <c r="B118" i="7"/>
  <c r="C118" i="7"/>
  <c r="F225" i="7"/>
  <c r="G225" i="7"/>
  <c r="E226" i="7"/>
  <c r="E170" i="13"/>
  <c r="F169" i="13"/>
  <c r="G169" i="13"/>
  <c r="G280" i="14"/>
  <c r="E171" i="14"/>
  <c r="F170" i="14"/>
  <c r="G170" i="14"/>
  <c r="E115" i="13"/>
  <c r="F114" i="13"/>
  <c r="G114" i="13"/>
  <c r="E288" i="7"/>
  <c r="F287" i="7"/>
  <c r="G287" i="7"/>
  <c r="F223" i="14"/>
  <c r="G223" i="14"/>
  <c r="E224" i="14"/>
  <c r="B279" i="14"/>
  <c r="C279" i="14"/>
  <c r="A280" i="14"/>
  <c r="I284" i="7"/>
  <c r="J283" i="7"/>
  <c r="K283" i="7"/>
  <c r="J172" i="7"/>
  <c r="K172" i="7"/>
  <c r="I173" i="7"/>
  <c r="J284" i="7"/>
  <c r="K284" i="7"/>
  <c r="I285" i="7"/>
  <c r="E116" i="13"/>
  <c r="F115" i="13"/>
  <c r="G115" i="13"/>
  <c r="A230" i="14"/>
  <c r="B229" i="14"/>
  <c r="C229" i="14"/>
  <c r="I232" i="7"/>
  <c r="J231" i="7"/>
  <c r="K231" i="7"/>
  <c r="I116" i="7"/>
  <c r="J115" i="7"/>
  <c r="K115" i="7"/>
  <c r="A170" i="13"/>
  <c r="B169" i="13"/>
  <c r="C169" i="13"/>
  <c r="A281" i="14"/>
  <c r="B280" i="14"/>
  <c r="C280" i="14"/>
  <c r="F112" i="14"/>
  <c r="G112" i="14"/>
  <c r="E113" i="14"/>
  <c r="F283" i="13"/>
  <c r="G283" i="13"/>
  <c r="E284" i="13"/>
  <c r="A171" i="14"/>
  <c r="B170" i="14"/>
  <c r="C170" i="14"/>
  <c r="A120" i="7"/>
  <c r="B119" i="7"/>
  <c r="C119" i="7"/>
  <c r="A227" i="13"/>
  <c r="B226" i="13"/>
  <c r="C226" i="13"/>
  <c r="I284" i="13"/>
  <c r="J283" i="13"/>
  <c r="K283" i="13"/>
  <c r="I114" i="14"/>
  <c r="J113" i="14"/>
  <c r="K113" i="14"/>
  <c r="E170" i="7"/>
  <c r="F169" i="7"/>
  <c r="G169" i="7"/>
  <c r="A170" i="7"/>
  <c r="B169" i="7"/>
  <c r="C169" i="7"/>
  <c r="E227" i="7"/>
  <c r="F226" i="7"/>
  <c r="G226" i="7"/>
  <c r="A228" i="7"/>
  <c r="B227" i="7"/>
  <c r="C227" i="7"/>
  <c r="I171" i="14"/>
  <c r="J170" i="14"/>
  <c r="K170" i="14"/>
  <c r="I226" i="13"/>
  <c r="J225" i="13"/>
  <c r="K225" i="13"/>
  <c r="F282" i="14"/>
  <c r="E283" i="14"/>
  <c r="J112" i="13"/>
  <c r="K112" i="13"/>
  <c r="I113" i="13"/>
  <c r="I281" i="14"/>
  <c r="J280" i="14"/>
  <c r="K280" i="14"/>
  <c r="E172" i="14"/>
  <c r="F171" i="14"/>
  <c r="G171" i="14"/>
  <c r="B284" i="7"/>
  <c r="C284" i="7"/>
  <c r="A285" i="7"/>
  <c r="E225" i="14"/>
  <c r="F224" i="14"/>
  <c r="G224" i="14"/>
  <c r="F225" i="13"/>
  <c r="G225" i="13"/>
  <c r="E226" i="13"/>
  <c r="I174" i="7"/>
  <c r="J173" i="7"/>
  <c r="K173" i="7"/>
  <c r="E289" i="7"/>
  <c r="F288" i="7"/>
  <c r="G288" i="7"/>
  <c r="F170" i="13"/>
  <c r="G170" i="13"/>
  <c r="E171" i="13"/>
  <c r="I171" i="13"/>
  <c r="J170" i="13"/>
  <c r="K170" i="13"/>
  <c r="E114" i="7"/>
  <c r="F113" i="7"/>
  <c r="G113" i="7"/>
  <c r="G281" i="14"/>
  <c r="E115" i="7"/>
  <c r="F114" i="7"/>
  <c r="G114" i="7"/>
  <c r="F172" i="14"/>
  <c r="G172" i="14"/>
  <c r="E173" i="14"/>
  <c r="I227" i="13"/>
  <c r="J226" i="13"/>
  <c r="K226" i="13"/>
  <c r="A171" i="7"/>
  <c r="B170" i="7"/>
  <c r="C170" i="7"/>
  <c r="A228" i="13"/>
  <c r="B227" i="13"/>
  <c r="C227" i="13"/>
  <c r="I233" i="7"/>
  <c r="J232" i="7"/>
  <c r="K232" i="7"/>
  <c r="F226" i="13"/>
  <c r="G226" i="13"/>
  <c r="E227" i="13"/>
  <c r="J171" i="14"/>
  <c r="K171" i="14"/>
  <c r="I172" i="14"/>
  <c r="B281" i="14"/>
  <c r="C281" i="14"/>
  <c r="A282" i="14"/>
  <c r="F171" i="13"/>
  <c r="G171" i="13"/>
  <c r="E172" i="13"/>
  <c r="F225" i="14"/>
  <c r="G225" i="14"/>
  <c r="E226" i="14"/>
  <c r="B228" i="7"/>
  <c r="C228" i="7"/>
  <c r="A229" i="7"/>
  <c r="J114" i="14"/>
  <c r="K114" i="14"/>
  <c r="I115" i="14"/>
  <c r="B171" i="14"/>
  <c r="C171" i="14"/>
  <c r="A172" i="14"/>
  <c r="A171" i="13"/>
  <c r="B170" i="13"/>
  <c r="C170" i="13"/>
  <c r="F116" i="13"/>
  <c r="G116" i="13"/>
  <c r="E117" i="13"/>
  <c r="I172" i="13"/>
  <c r="J171" i="13"/>
  <c r="K171" i="13"/>
  <c r="F170" i="7"/>
  <c r="G170" i="7"/>
  <c r="E171" i="7"/>
  <c r="B230" i="14"/>
  <c r="C230" i="14"/>
  <c r="A231" i="14"/>
  <c r="A286" i="7"/>
  <c r="B285" i="7"/>
  <c r="C285" i="7"/>
  <c r="F283" i="14"/>
  <c r="E284" i="14"/>
  <c r="E285" i="13"/>
  <c r="F284" i="13"/>
  <c r="G284" i="13"/>
  <c r="J285" i="7"/>
  <c r="K285" i="7"/>
  <c r="I286" i="7"/>
  <c r="F113" i="14"/>
  <c r="G113" i="14"/>
  <c r="E114" i="14"/>
  <c r="I175" i="7"/>
  <c r="J174" i="7"/>
  <c r="K174" i="7"/>
  <c r="J281" i="14"/>
  <c r="K281" i="14"/>
  <c r="I282" i="14"/>
  <c r="B120" i="7"/>
  <c r="C120" i="7"/>
  <c r="A121" i="7"/>
  <c r="J113" i="13"/>
  <c r="K113" i="13"/>
  <c r="I114" i="13"/>
  <c r="F289" i="7"/>
  <c r="G289" i="7"/>
  <c r="E290" i="7"/>
  <c r="G282" i="14"/>
  <c r="E228" i="7"/>
  <c r="F227" i="7"/>
  <c r="G227" i="7"/>
  <c r="I285" i="13"/>
  <c r="J284" i="13"/>
  <c r="K284" i="13"/>
  <c r="I117" i="7"/>
  <c r="J116" i="7"/>
  <c r="K116" i="7"/>
  <c r="A230" i="7"/>
  <c r="B229" i="7"/>
  <c r="C229" i="7"/>
  <c r="B286" i="7"/>
  <c r="C286" i="7"/>
  <c r="A287" i="7"/>
  <c r="A172" i="7"/>
  <c r="B171" i="7"/>
  <c r="C171" i="7"/>
  <c r="A122" i="7"/>
  <c r="B121" i="7"/>
  <c r="C121" i="7"/>
  <c r="I287" i="7"/>
  <c r="J286" i="7"/>
  <c r="K286" i="7"/>
  <c r="A232" i="14"/>
  <c r="B231" i="14"/>
  <c r="C231" i="14"/>
  <c r="E227" i="14"/>
  <c r="F226" i="14"/>
  <c r="G226" i="14"/>
  <c r="E228" i="13"/>
  <c r="F227" i="13"/>
  <c r="G227" i="13"/>
  <c r="B171" i="13"/>
  <c r="C171" i="13"/>
  <c r="A172" i="13"/>
  <c r="I228" i="13"/>
  <c r="J227" i="13"/>
  <c r="K227" i="13"/>
  <c r="I283" i="14"/>
  <c r="J282" i="14"/>
  <c r="K282" i="14"/>
  <c r="E286" i="13"/>
  <c r="F285" i="13"/>
  <c r="G285" i="13"/>
  <c r="I234" i="7"/>
  <c r="J233" i="7"/>
  <c r="K233" i="7"/>
  <c r="J114" i="13"/>
  <c r="K114" i="13"/>
  <c r="I115" i="13"/>
  <c r="E118" i="13"/>
  <c r="F117" i="13"/>
  <c r="G117" i="13"/>
  <c r="I286" i="13"/>
  <c r="J285" i="13"/>
  <c r="K285" i="13"/>
  <c r="E172" i="7"/>
  <c r="F171" i="7"/>
  <c r="G171" i="7"/>
  <c r="E173" i="13"/>
  <c r="F172" i="13"/>
  <c r="G172" i="13"/>
  <c r="E291" i="7"/>
  <c r="F290" i="7"/>
  <c r="G290" i="7"/>
  <c r="F284" i="14"/>
  <c r="E285" i="14"/>
  <c r="I116" i="14"/>
  <c r="J115" i="14"/>
  <c r="K115" i="14"/>
  <c r="A283" i="14"/>
  <c r="B282" i="14"/>
  <c r="C282" i="14"/>
  <c r="E115" i="14"/>
  <c r="F114" i="14"/>
  <c r="G114" i="14"/>
  <c r="I173" i="14"/>
  <c r="J172" i="14"/>
  <c r="K172" i="14"/>
  <c r="E229" i="7"/>
  <c r="F228" i="7"/>
  <c r="G228" i="7"/>
  <c r="B172" i="14"/>
  <c r="C172" i="14"/>
  <c r="A173" i="14"/>
  <c r="E174" i="14"/>
  <c r="F173" i="14"/>
  <c r="G173" i="14"/>
  <c r="I118" i="7"/>
  <c r="J117" i="7"/>
  <c r="K117" i="7"/>
  <c r="I176" i="7"/>
  <c r="J175" i="7"/>
  <c r="K175" i="7"/>
  <c r="G283" i="14"/>
  <c r="I173" i="13"/>
  <c r="J172" i="13"/>
  <c r="K172" i="13"/>
  <c r="A229" i="13"/>
  <c r="B228" i="13"/>
  <c r="C228" i="13"/>
  <c r="E116" i="7"/>
  <c r="F115" i="7"/>
  <c r="G115" i="7"/>
  <c r="F285" i="14"/>
  <c r="E286" i="14"/>
  <c r="J173" i="14"/>
  <c r="K173" i="14"/>
  <c r="I174" i="14"/>
  <c r="G284" i="14"/>
  <c r="I287" i="13"/>
  <c r="J286" i="13"/>
  <c r="K286" i="13"/>
  <c r="E287" i="13"/>
  <c r="F286" i="13"/>
  <c r="G286" i="13"/>
  <c r="F228" i="13"/>
  <c r="G228" i="13"/>
  <c r="E229" i="13"/>
  <c r="A123" i="7"/>
  <c r="B122" i="7"/>
  <c r="C122" i="7"/>
  <c r="I119" i="7"/>
  <c r="J118" i="7"/>
  <c r="K118" i="7"/>
  <c r="E175" i="14"/>
  <c r="F174" i="14"/>
  <c r="G174" i="14"/>
  <c r="E119" i="13"/>
  <c r="F118" i="13"/>
  <c r="G118" i="13"/>
  <c r="J283" i="14"/>
  <c r="K283" i="14"/>
  <c r="I284" i="14"/>
  <c r="B173" i="14"/>
  <c r="C173" i="14"/>
  <c r="A174" i="14"/>
  <c r="I116" i="13"/>
  <c r="J115" i="13"/>
  <c r="K115" i="13"/>
  <c r="A288" i="7"/>
  <c r="B287" i="7"/>
  <c r="C287" i="7"/>
  <c r="B283" i="14"/>
  <c r="C283" i="14"/>
  <c r="A284" i="14"/>
  <c r="F173" i="13"/>
  <c r="G173" i="13"/>
  <c r="E174" i="13"/>
  <c r="I229" i="13"/>
  <c r="J228" i="13"/>
  <c r="K228" i="13"/>
  <c r="A233" i="14"/>
  <c r="B232" i="14"/>
  <c r="C232" i="14"/>
  <c r="A230" i="13"/>
  <c r="B229" i="13"/>
  <c r="C229" i="13"/>
  <c r="F115" i="14"/>
  <c r="G115" i="14"/>
  <c r="E116" i="14"/>
  <c r="A173" i="7"/>
  <c r="B172" i="7"/>
  <c r="C172" i="7"/>
  <c r="A173" i="13"/>
  <c r="B172" i="13"/>
  <c r="C172" i="13"/>
  <c r="J173" i="13"/>
  <c r="K173" i="13"/>
  <c r="I174" i="13"/>
  <c r="E292" i="7"/>
  <c r="F291" i="7"/>
  <c r="G291" i="7"/>
  <c r="F227" i="14"/>
  <c r="G227" i="14"/>
  <c r="E228" i="14"/>
  <c r="E117" i="7"/>
  <c r="F116" i="7"/>
  <c r="G116" i="7"/>
  <c r="J176" i="7"/>
  <c r="K176" i="7"/>
  <c r="I177" i="7"/>
  <c r="F229" i="7"/>
  <c r="G229" i="7"/>
  <c r="E230" i="7"/>
  <c r="J116" i="14"/>
  <c r="K116" i="14"/>
  <c r="I117" i="14"/>
  <c r="E173" i="7"/>
  <c r="F172" i="7"/>
  <c r="G172" i="7"/>
  <c r="J234" i="7"/>
  <c r="K234" i="7"/>
  <c r="I235" i="7"/>
  <c r="I288" i="7"/>
  <c r="J287" i="7"/>
  <c r="K287" i="7"/>
  <c r="B230" i="7"/>
  <c r="C230" i="7"/>
  <c r="A231" i="7"/>
  <c r="F116" i="14"/>
  <c r="G116" i="14"/>
  <c r="E117" i="14"/>
  <c r="I289" i="7"/>
  <c r="J288" i="7"/>
  <c r="K288" i="7"/>
  <c r="E293" i="7"/>
  <c r="F292" i="7"/>
  <c r="G292" i="7"/>
  <c r="I120" i="7"/>
  <c r="J119" i="7"/>
  <c r="K119" i="7"/>
  <c r="I288" i="13"/>
  <c r="J287" i="13"/>
  <c r="K287" i="13"/>
  <c r="J235" i="7"/>
  <c r="K235" i="7"/>
  <c r="I236" i="7"/>
  <c r="I178" i="7"/>
  <c r="J177" i="7"/>
  <c r="K177" i="7"/>
  <c r="J174" i="13"/>
  <c r="K174" i="13"/>
  <c r="I175" i="13"/>
  <c r="A285" i="14"/>
  <c r="B284" i="14"/>
  <c r="C284" i="14"/>
  <c r="I285" i="14"/>
  <c r="J284" i="14"/>
  <c r="K284" i="14"/>
  <c r="E231" i="7"/>
  <c r="F230" i="7"/>
  <c r="G230" i="7"/>
  <c r="E175" i="13"/>
  <c r="F174" i="13"/>
  <c r="G174" i="13"/>
  <c r="A231" i="13"/>
  <c r="B230" i="13"/>
  <c r="C230" i="13"/>
  <c r="A124" i="7"/>
  <c r="B123" i="7"/>
  <c r="C123" i="7"/>
  <c r="E174" i="7"/>
  <c r="F173" i="7"/>
  <c r="G173" i="7"/>
  <c r="F117" i="7"/>
  <c r="G117" i="7"/>
  <c r="E118" i="7"/>
  <c r="A174" i="13"/>
  <c r="B173" i="13"/>
  <c r="C173" i="13"/>
  <c r="A234" i="14"/>
  <c r="B233" i="14"/>
  <c r="C233" i="14"/>
  <c r="B288" i="7"/>
  <c r="C288" i="7"/>
  <c r="A289" i="7"/>
  <c r="F119" i="13"/>
  <c r="G119" i="13"/>
  <c r="E120" i="13"/>
  <c r="A175" i="14"/>
  <c r="B174" i="14"/>
  <c r="C174" i="14"/>
  <c r="E230" i="13"/>
  <c r="F229" i="13"/>
  <c r="G229" i="13"/>
  <c r="J117" i="14"/>
  <c r="K117" i="14"/>
  <c r="I118" i="14"/>
  <c r="F286" i="14"/>
  <c r="E287" i="14"/>
  <c r="I175" i="14"/>
  <c r="J174" i="14"/>
  <c r="K174" i="14"/>
  <c r="A232" i="7"/>
  <c r="B231" i="7"/>
  <c r="C231" i="7"/>
  <c r="E229" i="14"/>
  <c r="F228" i="14"/>
  <c r="G228" i="14"/>
  <c r="A174" i="7"/>
  <c r="B173" i="7"/>
  <c r="C173" i="7"/>
  <c r="J229" i="13"/>
  <c r="K229" i="13"/>
  <c r="I230" i="13"/>
  <c r="J116" i="13"/>
  <c r="K116" i="13"/>
  <c r="I117" i="13"/>
  <c r="E176" i="14"/>
  <c r="F175" i="14"/>
  <c r="G175" i="14"/>
  <c r="F287" i="13"/>
  <c r="G287" i="13"/>
  <c r="E288" i="13"/>
  <c r="G285" i="14"/>
  <c r="F287" i="14"/>
  <c r="E288" i="14"/>
  <c r="E176" i="13"/>
  <c r="F175" i="13"/>
  <c r="G175" i="13"/>
  <c r="I121" i="7"/>
  <c r="J120" i="7"/>
  <c r="K120" i="7"/>
  <c r="J118" i="14"/>
  <c r="K118" i="14"/>
  <c r="I119" i="14"/>
  <c r="A290" i="7"/>
  <c r="B289" i="7"/>
  <c r="C289" i="7"/>
  <c r="F288" i="13"/>
  <c r="G288" i="13"/>
  <c r="E289" i="13"/>
  <c r="A175" i="7"/>
  <c r="B174" i="7"/>
  <c r="C174" i="7"/>
  <c r="E232" i="7"/>
  <c r="F231" i="7"/>
  <c r="G231" i="7"/>
  <c r="I118" i="13"/>
  <c r="J117" i="13"/>
  <c r="K117" i="13"/>
  <c r="B232" i="7"/>
  <c r="C232" i="7"/>
  <c r="A233" i="7"/>
  <c r="E231" i="13"/>
  <c r="F230" i="13"/>
  <c r="G230" i="13"/>
  <c r="B234" i="14"/>
  <c r="C234" i="14"/>
  <c r="A235" i="14"/>
  <c r="A125" i="7"/>
  <c r="B124" i="7"/>
  <c r="C124" i="7"/>
  <c r="J285" i="14"/>
  <c r="K285" i="14"/>
  <c r="I286" i="14"/>
  <c r="I290" i="7"/>
  <c r="J289" i="7"/>
  <c r="K289" i="7"/>
  <c r="E119" i="7"/>
  <c r="F118" i="7"/>
  <c r="G118" i="7"/>
  <c r="E177" i="14"/>
  <c r="F176" i="14"/>
  <c r="G176" i="14"/>
  <c r="F293" i="7"/>
  <c r="G293" i="7"/>
  <c r="E294" i="7"/>
  <c r="J230" i="13"/>
  <c r="K230" i="13"/>
  <c r="I231" i="13"/>
  <c r="F117" i="14"/>
  <c r="G117" i="14"/>
  <c r="E118" i="14"/>
  <c r="E121" i="13"/>
  <c r="F120" i="13"/>
  <c r="G120" i="13"/>
  <c r="I176" i="13"/>
  <c r="J175" i="13"/>
  <c r="K175" i="13"/>
  <c r="G286" i="14"/>
  <c r="F229" i="14"/>
  <c r="G229" i="14"/>
  <c r="E230" i="14"/>
  <c r="E175" i="7"/>
  <c r="F174" i="7"/>
  <c r="G174" i="7"/>
  <c r="I179" i="7"/>
  <c r="J178" i="7"/>
  <c r="K178" i="7"/>
  <c r="I237" i="7"/>
  <c r="J236" i="7"/>
  <c r="K236" i="7"/>
  <c r="J175" i="14"/>
  <c r="K175" i="14"/>
  <c r="I176" i="14"/>
  <c r="B175" i="14"/>
  <c r="C175" i="14"/>
  <c r="A176" i="14"/>
  <c r="A175" i="13"/>
  <c r="B174" i="13"/>
  <c r="C174" i="13"/>
  <c r="B231" i="13"/>
  <c r="C231" i="13"/>
  <c r="A232" i="13"/>
  <c r="B285" i="14"/>
  <c r="C285" i="14"/>
  <c r="A286" i="14"/>
  <c r="I289" i="13"/>
  <c r="J288" i="13"/>
  <c r="K288" i="13"/>
  <c r="F230" i="14"/>
  <c r="G230" i="14"/>
  <c r="E231" i="14"/>
  <c r="A236" i="14"/>
  <c r="B235" i="14"/>
  <c r="C235" i="14"/>
  <c r="E120" i="7"/>
  <c r="F119" i="7"/>
  <c r="G119" i="7"/>
  <c r="F232" i="7"/>
  <c r="G232" i="7"/>
  <c r="E233" i="7"/>
  <c r="B232" i="13"/>
  <c r="C232" i="13"/>
  <c r="A233" i="13"/>
  <c r="J231" i="13"/>
  <c r="K231" i="13"/>
  <c r="I232" i="13"/>
  <c r="I177" i="14"/>
  <c r="J176" i="14"/>
  <c r="K176" i="14"/>
  <c r="E119" i="14"/>
  <c r="F118" i="14"/>
  <c r="G118" i="14"/>
  <c r="J237" i="7"/>
  <c r="K237" i="7"/>
  <c r="I238" i="7"/>
  <c r="I291" i="7"/>
  <c r="J290" i="7"/>
  <c r="K290" i="7"/>
  <c r="A176" i="7"/>
  <c r="B175" i="7"/>
  <c r="C175" i="7"/>
  <c r="I287" i="14"/>
  <c r="J286" i="14"/>
  <c r="K286" i="14"/>
  <c r="A234" i="7"/>
  <c r="B233" i="7"/>
  <c r="C233" i="7"/>
  <c r="A176" i="13"/>
  <c r="B175" i="13"/>
  <c r="C175" i="13"/>
  <c r="J176" i="13"/>
  <c r="K176" i="13"/>
  <c r="I177" i="13"/>
  <c r="F176" i="13"/>
  <c r="G176" i="13"/>
  <c r="E177" i="13"/>
  <c r="E232" i="13"/>
  <c r="F231" i="13"/>
  <c r="G231" i="13"/>
  <c r="I180" i="7"/>
  <c r="J179" i="7"/>
  <c r="K179" i="7"/>
  <c r="A177" i="14"/>
  <c r="B176" i="14"/>
  <c r="C176" i="14"/>
  <c r="F288" i="14"/>
  <c r="E289" i="14"/>
  <c r="A287" i="14"/>
  <c r="B286" i="14"/>
  <c r="C286" i="14"/>
  <c r="I120" i="14"/>
  <c r="J119" i="14"/>
  <c r="K119" i="14"/>
  <c r="I122" i="7"/>
  <c r="J121" i="7"/>
  <c r="K121" i="7"/>
  <c r="E295" i="7"/>
  <c r="F294" i="7"/>
  <c r="G294" i="7"/>
  <c r="F289" i="13"/>
  <c r="G289" i="13"/>
  <c r="E290" i="13"/>
  <c r="I290" i="13"/>
  <c r="J289" i="13"/>
  <c r="K289" i="13"/>
  <c r="E176" i="7"/>
  <c r="F175" i="7"/>
  <c r="G175" i="7"/>
  <c r="E122" i="13"/>
  <c r="F121" i="13"/>
  <c r="G121" i="13"/>
  <c r="E178" i="14"/>
  <c r="F177" i="14"/>
  <c r="G177" i="14"/>
  <c r="A126" i="7"/>
  <c r="B125" i="7"/>
  <c r="C125" i="7"/>
  <c r="I119" i="13"/>
  <c r="J118" i="13"/>
  <c r="K118" i="13"/>
  <c r="A291" i="7"/>
  <c r="B290" i="7"/>
  <c r="C290" i="7"/>
  <c r="G287" i="14"/>
  <c r="F177" i="13"/>
  <c r="G177" i="13"/>
  <c r="E178" i="13"/>
  <c r="A292" i="7"/>
  <c r="B291" i="7"/>
  <c r="C291" i="7"/>
  <c r="G288" i="14"/>
  <c r="J287" i="14"/>
  <c r="K287" i="14"/>
  <c r="I288" i="14"/>
  <c r="F119" i="14"/>
  <c r="G119" i="14"/>
  <c r="E120" i="14"/>
  <c r="I178" i="13"/>
  <c r="J177" i="13"/>
  <c r="K177" i="13"/>
  <c r="E123" i="13"/>
  <c r="F122" i="13"/>
  <c r="G122" i="13"/>
  <c r="I123" i="7"/>
  <c r="J122" i="7"/>
  <c r="K122" i="7"/>
  <c r="B176" i="7"/>
  <c r="C176" i="7"/>
  <c r="A177" i="7"/>
  <c r="B126" i="7"/>
  <c r="C126" i="7"/>
  <c r="A127" i="7"/>
  <c r="I291" i="13"/>
  <c r="J290" i="13"/>
  <c r="K290" i="13"/>
  <c r="I121" i="14"/>
  <c r="J120" i="14"/>
  <c r="K120" i="14"/>
  <c r="I181" i="7"/>
  <c r="J180" i="7"/>
  <c r="K180" i="7"/>
  <c r="A177" i="13"/>
  <c r="B176" i="13"/>
  <c r="C176" i="13"/>
  <c r="I292" i="7"/>
  <c r="J291" i="7"/>
  <c r="K291" i="7"/>
  <c r="A237" i="14"/>
  <c r="B236" i="14"/>
  <c r="C236" i="14"/>
  <c r="F289" i="14"/>
  <c r="E290" i="14"/>
  <c r="F233" i="7"/>
  <c r="G233" i="7"/>
  <c r="E234" i="7"/>
  <c r="J119" i="13"/>
  <c r="K119" i="13"/>
  <c r="I120" i="13"/>
  <c r="I178" i="14"/>
  <c r="J177" i="14"/>
  <c r="K177" i="14"/>
  <c r="E291" i="13"/>
  <c r="F290" i="13"/>
  <c r="G290" i="13"/>
  <c r="J238" i="7"/>
  <c r="K238" i="7"/>
  <c r="I239" i="7"/>
  <c r="A234" i="13"/>
  <c r="B233" i="13"/>
  <c r="C233" i="13"/>
  <c r="F231" i="14"/>
  <c r="G231" i="14"/>
  <c r="E232" i="14"/>
  <c r="E296" i="7"/>
  <c r="F295" i="7"/>
  <c r="G295" i="7"/>
  <c r="F176" i="7"/>
  <c r="G176" i="7"/>
  <c r="E177" i="7"/>
  <c r="B177" i="14"/>
  <c r="C177" i="14"/>
  <c r="A178" i="14"/>
  <c r="E121" i="7"/>
  <c r="F120" i="7"/>
  <c r="G120" i="7"/>
  <c r="I233" i="13"/>
  <c r="J232" i="13"/>
  <c r="K232" i="13"/>
  <c r="E179" i="14"/>
  <c r="F178" i="14"/>
  <c r="G178" i="14"/>
  <c r="B287" i="14"/>
  <c r="C287" i="14"/>
  <c r="A288" i="14"/>
  <c r="E233" i="13"/>
  <c r="F232" i="13"/>
  <c r="G232" i="13"/>
  <c r="A235" i="7"/>
  <c r="B234" i="7"/>
  <c r="C234" i="7"/>
  <c r="J288" i="14"/>
  <c r="K288" i="14"/>
  <c r="I289" i="14"/>
  <c r="I179" i="14"/>
  <c r="J178" i="14"/>
  <c r="K178" i="14"/>
  <c r="I124" i="7"/>
  <c r="J123" i="7"/>
  <c r="K123" i="7"/>
  <c r="A179" i="14"/>
  <c r="B178" i="14"/>
  <c r="C178" i="14"/>
  <c r="A235" i="13"/>
  <c r="B234" i="13"/>
  <c r="C234" i="13"/>
  <c r="I293" i="7"/>
  <c r="J292" i="7"/>
  <c r="K292" i="7"/>
  <c r="I292" i="13"/>
  <c r="J291" i="13"/>
  <c r="K291" i="13"/>
  <c r="E124" i="13"/>
  <c r="F123" i="13"/>
  <c r="G123" i="13"/>
  <c r="A238" i="14"/>
  <c r="B237" i="14"/>
  <c r="C237" i="14"/>
  <c r="A289" i="14"/>
  <c r="B288" i="14"/>
  <c r="C288" i="14"/>
  <c r="I121" i="13"/>
  <c r="J120" i="13"/>
  <c r="K120" i="13"/>
  <c r="F234" i="7"/>
  <c r="G234" i="7"/>
  <c r="E235" i="7"/>
  <c r="A178" i="13"/>
  <c r="B177" i="13"/>
  <c r="C177" i="13"/>
  <c r="I179" i="13"/>
  <c r="J178" i="13"/>
  <c r="K178" i="13"/>
  <c r="A293" i="7"/>
  <c r="B292" i="7"/>
  <c r="C292" i="7"/>
  <c r="F233" i="13"/>
  <c r="G233" i="13"/>
  <c r="E234" i="13"/>
  <c r="A128" i="7"/>
  <c r="B127" i="7"/>
  <c r="C127" i="7"/>
  <c r="E180" i="14"/>
  <c r="F179" i="14"/>
  <c r="G179" i="14"/>
  <c r="F290" i="14"/>
  <c r="E291" i="14"/>
  <c r="B177" i="7"/>
  <c r="C177" i="7"/>
  <c r="A178" i="7"/>
  <c r="E121" i="14"/>
  <c r="F120" i="14"/>
  <c r="G120" i="14"/>
  <c r="F178" i="13"/>
  <c r="G178" i="13"/>
  <c r="E179" i="13"/>
  <c r="F232" i="14"/>
  <c r="G232" i="14"/>
  <c r="E233" i="14"/>
  <c r="E122" i="7"/>
  <c r="F121" i="7"/>
  <c r="G121" i="7"/>
  <c r="I122" i="14"/>
  <c r="J121" i="14"/>
  <c r="K121" i="14"/>
  <c r="E178" i="7"/>
  <c r="F177" i="7"/>
  <c r="G177" i="7"/>
  <c r="I240" i="7"/>
  <c r="J239" i="7"/>
  <c r="K239" i="7"/>
  <c r="A236" i="7"/>
  <c r="B235" i="7"/>
  <c r="C235" i="7"/>
  <c r="J233" i="13"/>
  <c r="K233" i="13"/>
  <c r="I234" i="13"/>
  <c r="E297" i="7"/>
  <c r="F296" i="7"/>
  <c r="G296" i="7"/>
  <c r="F291" i="13"/>
  <c r="G291" i="13"/>
  <c r="E292" i="13"/>
  <c r="G289" i="14"/>
  <c r="J181" i="7"/>
  <c r="K181" i="7"/>
  <c r="I182" i="7"/>
  <c r="F234" i="13"/>
  <c r="G234" i="13"/>
  <c r="E235" i="13"/>
  <c r="E123" i="7"/>
  <c r="F122" i="7"/>
  <c r="G122" i="7"/>
  <c r="F124" i="13"/>
  <c r="G124" i="13"/>
  <c r="E125" i="13"/>
  <c r="A180" i="14"/>
  <c r="B179" i="14"/>
  <c r="C179" i="14"/>
  <c r="F292" i="13"/>
  <c r="G292" i="13"/>
  <c r="E293" i="13"/>
  <c r="F233" i="14"/>
  <c r="G233" i="14"/>
  <c r="E234" i="14"/>
  <c r="F291" i="14"/>
  <c r="E292" i="14"/>
  <c r="A179" i="7"/>
  <c r="B178" i="7"/>
  <c r="C178" i="7"/>
  <c r="E236" i="7"/>
  <c r="F235" i="7"/>
  <c r="G235" i="7"/>
  <c r="B236" i="7"/>
  <c r="C236" i="7"/>
  <c r="A237" i="7"/>
  <c r="I241" i="7"/>
  <c r="J240" i="7"/>
  <c r="K240" i="7"/>
  <c r="A294" i="7"/>
  <c r="B293" i="7"/>
  <c r="C293" i="7"/>
  <c r="I125" i="7"/>
  <c r="J124" i="7"/>
  <c r="K124" i="7"/>
  <c r="F297" i="7"/>
  <c r="G297" i="7"/>
  <c r="E298" i="7"/>
  <c r="F178" i="7"/>
  <c r="G178" i="7"/>
  <c r="E179" i="7"/>
  <c r="E181" i="14"/>
  <c r="F180" i="14"/>
  <c r="G180" i="14"/>
  <c r="I180" i="13"/>
  <c r="J179" i="13"/>
  <c r="K179" i="13"/>
  <c r="B289" i="14"/>
  <c r="C289" i="14"/>
  <c r="A290" i="14"/>
  <c r="J293" i="7"/>
  <c r="K293" i="7"/>
  <c r="I294" i="7"/>
  <c r="J179" i="14"/>
  <c r="K179" i="14"/>
  <c r="I180" i="14"/>
  <c r="J121" i="13"/>
  <c r="K121" i="13"/>
  <c r="I122" i="13"/>
  <c r="F179" i="13"/>
  <c r="G179" i="13"/>
  <c r="E180" i="13"/>
  <c r="J182" i="7"/>
  <c r="K182" i="7"/>
  <c r="I183" i="7"/>
  <c r="I235" i="13"/>
  <c r="J234" i="13"/>
  <c r="K234" i="13"/>
  <c r="J289" i="14"/>
  <c r="K289" i="14"/>
  <c r="I290" i="14"/>
  <c r="G290" i="14"/>
  <c r="I293" i="13"/>
  <c r="J292" i="13"/>
  <c r="K292" i="13"/>
  <c r="J122" i="14"/>
  <c r="K122" i="14"/>
  <c r="I123" i="14"/>
  <c r="E122" i="14"/>
  <c r="F121" i="14"/>
  <c r="G121" i="14"/>
  <c r="B128" i="7"/>
  <c r="C128" i="7"/>
  <c r="A129" i="7"/>
  <c r="A179" i="13"/>
  <c r="B178" i="13"/>
  <c r="C178" i="13"/>
  <c r="B238" i="14"/>
  <c r="C238" i="14"/>
  <c r="A239" i="14"/>
  <c r="A236" i="13"/>
  <c r="B235" i="13"/>
  <c r="C235" i="13"/>
  <c r="A240" i="14"/>
  <c r="B239" i="14"/>
  <c r="C239" i="14"/>
  <c r="I181" i="14"/>
  <c r="J180" i="14"/>
  <c r="K180" i="14"/>
  <c r="I236" i="13"/>
  <c r="J235" i="13"/>
  <c r="K235" i="13"/>
  <c r="E182" i="14"/>
  <c r="F181" i="14"/>
  <c r="G181" i="14"/>
  <c r="B294" i="7"/>
  <c r="C294" i="7"/>
  <c r="A295" i="7"/>
  <c r="A180" i="7"/>
  <c r="B179" i="7"/>
  <c r="C179" i="7"/>
  <c r="B180" i="14"/>
  <c r="C180" i="14"/>
  <c r="A181" i="14"/>
  <c r="I184" i="7"/>
  <c r="J183" i="7"/>
  <c r="K183" i="7"/>
  <c r="I295" i="7"/>
  <c r="J294" i="7"/>
  <c r="K294" i="7"/>
  <c r="F179" i="7"/>
  <c r="G179" i="7"/>
  <c r="E180" i="7"/>
  <c r="F292" i="14"/>
  <c r="E293" i="14"/>
  <c r="E126" i="13"/>
  <c r="F125" i="13"/>
  <c r="G125" i="13"/>
  <c r="E299" i="7"/>
  <c r="F299" i="7"/>
  <c r="G299" i="7"/>
  <c r="F298" i="7"/>
  <c r="G298" i="7"/>
  <c r="E124" i="7"/>
  <c r="F123" i="7"/>
  <c r="G123" i="7"/>
  <c r="I124" i="14"/>
  <c r="J123" i="14"/>
  <c r="K123" i="14"/>
  <c r="A180" i="13"/>
  <c r="B179" i="13"/>
  <c r="C179" i="13"/>
  <c r="I242" i="7"/>
  <c r="J241" i="7"/>
  <c r="K241" i="7"/>
  <c r="E181" i="13"/>
  <c r="F180" i="13"/>
  <c r="G180" i="13"/>
  <c r="J290" i="14"/>
  <c r="K290" i="14"/>
  <c r="I291" i="14"/>
  <c r="J122" i="13"/>
  <c r="K122" i="13"/>
  <c r="I123" i="13"/>
  <c r="E294" i="13"/>
  <c r="F293" i="13"/>
  <c r="G293" i="13"/>
  <c r="F235" i="13"/>
  <c r="G235" i="13"/>
  <c r="E236" i="13"/>
  <c r="I294" i="13"/>
  <c r="J293" i="13"/>
  <c r="K293" i="13"/>
  <c r="G291" i="14"/>
  <c r="A130" i="7"/>
  <c r="B129" i="7"/>
  <c r="C129" i="7"/>
  <c r="A291" i="14"/>
  <c r="B290" i="14"/>
  <c r="C290" i="14"/>
  <c r="B237" i="7"/>
  <c r="C237" i="7"/>
  <c r="A238" i="7"/>
  <c r="E235" i="14"/>
  <c r="F234" i="14"/>
  <c r="G234" i="14"/>
  <c r="A237" i="13"/>
  <c r="B236" i="13"/>
  <c r="C236" i="13"/>
  <c r="E123" i="14"/>
  <c r="F122" i="14"/>
  <c r="G122" i="14"/>
  <c r="I181" i="13"/>
  <c r="J180" i="13"/>
  <c r="K180" i="13"/>
  <c r="I126" i="7"/>
  <c r="J125" i="7"/>
  <c r="K125" i="7"/>
  <c r="E237" i="7"/>
  <c r="F236" i="7"/>
  <c r="G236" i="7"/>
  <c r="J123" i="13"/>
  <c r="K123" i="13"/>
  <c r="I124" i="13"/>
  <c r="I127" i="7"/>
  <c r="J126" i="7"/>
  <c r="K126" i="7"/>
  <c r="F235" i="14"/>
  <c r="G235" i="14"/>
  <c r="E236" i="14"/>
  <c r="A181" i="13"/>
  <c r="B180" i="13"/>
  <c r="C180" i="13"/>
  <c r="E127" i="13"/>
  <c r="F126" i="13"/>
  <c r="G126" i="13"/>
  <c r="J184" i="7"/>
  <c r="K184" i="7"/>
  <c r="I185" i="7"/>
  <c r="E183" i="14"/>
  <c r="F182" i="14"/>
  <c r="G182" i="14"/>
  <c r="B238" i="7"/>
  <c r="C238" i="7"/>
  <c r="A239" i="7"/>
  <c r="J291" i="14"/>
  <c r="K291" i="14"/>
  <c r="I292" i="14"/>
  <c r="F293" i="14"/>
  <c r="E294" i="14"/>
  <c r="B181" i="14"/>
  <c r="C181" i="14"/>
  <c r="A182" i="14"/>
  <c r="F123" i="14"/>
  <c r="G123" i="14"/>
  <c r="E124" i="14"/>
  <c r="B291" i="14"/>
  <c r="C291" i="14"/>
  <c r="A292" i="14"/>
  <c r="F181" i="13"/>
  <c r="G181" i="13"/>
  <c r="E182" i="13"/>
  <c r="E125" i="7"/>
  <c r="F124" i="7"/>
  <c r="G124" i="7"/>
  <c r="A181" i="7"/>
  <c r="B180" i="7"/>
  <c r="C180" i="7"/>
  <c r="J181" i="14"/>
  <c r="K181" i="14"/>
  <c r="I182" i="14"/>
  <c r="J124" i="14"/>
  <c r="K124" i="14"/>
  <c r="I125" i="14"/>
  <c r="I237" i="13"/>
  <c r="J236" i="13"/>
  <c r="K236" i="13"/>
  <c r="E237" i="13"/>
  <c r="F236" i="13"/>
  <c r="G236" i="13"/>
  <c r="A296" i="7"/>
  <c r="B295" i="7"/>
  <c r="C295" i="7"/>
  <c r="J181" i="13"/>
  <c r="K181" i="13"/>
  <c r="I182" i="13"/>
  <c r="I295" i="13"/>
  <c r="J294" i="13"/>
  <c r="K294" i="13"/>
  <c r="G292" i="14"/>
  <c r="E181" i="7"/>
  <c r="F180" i="7"/>
  <c r="G180" i="7"/>
  <c r="E238" i="7"/>
  <c r="F237" i="7"/>
  <c r="G237" i="7"/>
  <c r="A238" i="13"/>
  <c r="B237" i="13"/>
  <c r="C237" i="13"/>
  <c r="A131" i="7"/>
  <c r="B131" i="7"/>
  <c r="C131" i="7"/>
  <c r="B130" i="7"/>
  <c r="C130" i="7"/>
  <c r="E295" i="13"/>
  <c r="F294" i="13"/>
  <c r="G294" i="13"/>
  <c r="I243" i="7"/>
  <c r="J243" i="7"/>
  <c r="K243" i="7"/>
  <c r="J242" i="7"/>
  <c r="K242" i="7"/>
  <c r="F300" i="7"/>
  <c r="I296" i="7"/>
  <c r="J295" i="7"/>
  <c r="K295" i="7"/>
  <c r="A241" i="14"/>
  <c r="B240" i="14"/>
  <c r="C240" i="14"/>
  <c r="F124" i="14"/>
  <c r="G124" i="14"/>
  <c r="E125" i="14"/>
  <c r="B132" i="7"/>
  <c r="F237" i="13"/>
  <c r="G237" i="13"/>
  <c r="E238" i="13"/>
  <c r="A182" i="7"/>
  <c r="B181" i="7"/>
  <c r="C181" i="7"/>
  <c r="A182" i="13"/>
  <c r="B181" i="13"/>
  <c r="C181" i="13"/>
  <c r="I297" i="7"/>
  <c r="J296" i="7"/>
  <c r="K296" i="7"/>
  <c r="B182" i="14"/>
  <c r="C182" i="14"/>
  <c r="A183" i="14"/>
  <c r="F236" i="14"/>
  <c r="G236" i="14"/>
  <c r="E237" i="14"/>
  <c r="J237" i="13"/>
  <c r="K237" i="13"/>
  <c r="I238" i="13"/>
  <c r="E184" i="14"/>
  <c r="F183" i="14"/>
  <c r="G183" i="14"/>
  <c r="J182" i="13"/>
  <c r="K182" i="13"/>
  <c r="I183" i="13"/>
  <c r="E183" i="13"/>
  <c r="F182" i="13"/>
  <c r="G182" i="13"/>
  <c r="I186" i="7"/>
  <c r="J185" i="7"/>
  <c r="K185" i="7"/>
  <c r="J244" i="7"/>
  <c r="E239" i="7"/>
  <c r="F238" i="7"/>
  <c r="G238" i="7"/>
  <c r="G293" i="14"/>
  <c r="J127" i="7"/>
  <c r="K127" i="7"/>
  <c r="I128" i="7"/>
  <c r="A242" i="14"/>
  <c r="B241" i="14"/>
  <c r="C241" i="14"/>
  <c r="B239" i="7"/>
  <c r="C239" i="7"/>
  <c r="A240" i="7"/>
  <c r="A239" i="13"/>
  <c r="B238" i="13"/>
  <c r="C238" i="13"/>
  <c r="I296" i="13"/>
  <c r="J295" i="13"/>
  <c r="K295" i="13"/>
  <c r="F125" i="7"/>
  <c r="G125" i="7"/>
  <c r="E126" i="7"/>
  <c r="I126" i="14"/>
  <c r="J125" i="14"/>
  <c r="K125" i="14"/>
  <c r="F294" i="14"/>
  <c r="E295" i="14"/>
  <c r="I183" i="14"/>
  <c r="J182" i="14"/>
  <c r="K182" i="14"/>
  <c r="A293" i="14"/>
  <c r="B292" i="14"/>
  <c r="C292" i="14"/>
  <c r="J292" i="14"/>
  <c r="K292" i="14"/>
  <c r="I293" i="14"/>
  <c r="I125" i="13"/>
  <c r="J124" i="13"/>
  <c r="K124" i="13"/>
  <c r="E296" i="13"/>
  <c r="F295" i="13"/>
  <c r="G295" i="13"/>
  <c r="E182" i="7"/>
  <c r="F181" i="7"/>
  <c r="G181" i="7"/>
  <c r="B296" i="7"/>
  <c r="C296" i="7"/>
  <c r="A297" i="7"/>
  <c r="E128" i="13"/>
  <c r="F127" i="13"/>
  <c r="G127" i="13"/>
  <c r="A183" i="13"/>
  <c r="B182" i="13"/>
  <c r="C182" i="13"/>
  <c r="F296" i="13"/>
  <c r="G296" i="13"/>
  <c r="E297" i="13"/>
  <c r="J183" i="14"/>
  <c r="K183" i="14"/>
  <c r="I184" i="14"/>
  <c r="I297" i="13"/>
  <c r="J296" i="13"/>
  <c r="K296" i="13"/>
  <c r="F237" i="14"/>
  <c r="G237" i="14"/>
  <c r="E238" i="14"/>
  <c r="F295" i="14"/>
  <c r="E296" i="14"/>
  <c r="E184" i="13"/>
  <c r="F183" i="13"/>
  <c r="G183" i="13"/>
  <c r="A183" i="7"/>
  <c r="B182" i="7"/>
  <c r="C182" i="7"/>
  <c r="E129" i="13"/>
  <c r="F128" i="13"/>
  <c r="G128" i="13"/>
  <c r="B239" i="13"/>
  <c r="C239" i="13"/>
  <c r="A240" i="13"/>
  <c r="B183" i="14"/>
  <c r="C183" i="14"/>
  <c r="A184" i="14"/>
  <c r="J293" i="14"/>
  <c r="K293" i="14"/>
  <c r="I294" i="14"/>
  <c r="F239" i="7"/>
  <c r="G239" i="7"/>
  <c r="E240" i="7"/>
  <c r="J186" i="7"/>
  <c r="K186" i="7"/>
  <c r="I187" i="7"/>
  <c r="J187" i="7"/>
  <c r="K187" i="7"/>
  <c r="J188" i="7"/>
  <c r="G294" i="14"/>
  <c r="F238" i="13"/>
  <c r="G238" i="13"/>
  <c r="E239" i="13"/>
  <c r="A298" i="7"/>
  <c r="B297" i="7"/>
  <c r="C297" i="7"/>
  <c r="A241" i="7"/>
  <c r="B240" i="7"/>
  <c r="C240" i="7"/>
  <c r="F126" i="7"/>
  <c r="G126" i="7"/>
  <c r="E127" i="7"/>
  <c r="E185" i="14"/>
  <c r="F184" i="14"/>
  <c r="G184" i="14"/>
  <c r="I298" i="7"/>
  <c r="J297" i="7"/>
  <c r="K297" i="7"/>
  <c r="F125" i="14"/>
  <c r="G125" i="14"/>
  <c r="E126" i="14"/>
  <c r="I129" i="7"/>
  <c r="J128" i="7"/>
  <c r="K128" i="7"/>
  <c r="I126" i="13"/>
  <c r="J125" i="13"/>
  <c r="K125" i="13"/>
  <c r="I184" i="13"/>
  <c r="J183" i="13"/>
  <c r="K183" i="13"/>
  <c r="J126" i="14"/>
  <c r="K126" i="14"/>
  <c r="I127" i="14"/>
  <c r="E183" i="7"/>
  <c r="F182" i="7"/>
  <c r="G182" i="7"/>
  <c r="B293" i="14"/>
  <c r="C293" i="14"/>
  <c r="A294" i="14"/>
  <c r="B242" i="14"/>
  <c r="C242" i="14"/>
  <c r="A243" i="14"/>
  <c r="B243" i="14"/>
  <c r="C243" i="14"/>
  <c r="B244" i="14"/>
  <c r="I239" i="13"/>
  <c r="J238" i="13"/>
  <c r="K238" i="13"/>
  <c r="E128" i="7"/>
  <c r="F127" i="7"/>
  <c r="G127" i="7"/>
  <c r="B183" i="7"/>
  <c r="C183" i="7"/>
  <c r="A184" i="7"/>
  <c r="I298" i="13"/>
  <c r="J297" i="13"/>
  <c r="K297" i="13"/>
  <c r="E184" i="7"/>
  <c r="F183" i="7"/>
  <c r="G183" i="7"/>
  <c r="J129" i="7"/>
  <c r="K129" i="7"/>
  <c r="I130" i="7"/>
  <c r="A185" i="14"/>
  <c r="B184" i="14"/>
  <c r="C184" i="14"/>
  <c r="I185" i="14"/>
  <c r="J184" i="14"/>
  <c r="K184" i="14"/>
  <c r="E186" i="14"/>
  <c r="F185" i="14"/>
  <c r="G185" i="14"/>
  <c r="I295" i="14"/>
  <c r="J294" i="14"/>
  <c r="K294" i="14"/>
  <c r="I128" i="14"/>
  <c r="J127" i="14"/>
  <c r="K127" i="14"/>
  <c r="E127" i="14"/>
  <c r="F126" i="14"/>
  <c r="G126" i="14"/>
  <c r="J239" i="13"/>
  <c r="K239" i="13"/>
  <c r="I240" i="13"/>
  <c r="G295" i="14"/>
  <c r="E185" i="13"/>
  <c r="F184" i="13"/>
  <c r="G184" i="13"/>
  <c r="A242" i="7"/>
  <c r="B241" i="7"/>
  <c r="C241" i="7"/>
  <c r="A241" i="13"/>
  <c r="B240" i="13"/>
  <c r="C240" i="13"/>
  <c r="F297" i="13"/>
  <c r="G297" i="13"/>
  <c r="E298" i="13"/>
  <c r="J184" i="13"/>
  <c r="K184" i="13"/>
  <c r="I185" i="13"/>
  <c r="I299" i="7"/>
  <c r="J299" i="7"/>
  <c r="K299" i="7"/>
  <c r="J300" i="7"/>
  <c r="J298" i="7"/>
  <c r="K298" i="7"/>
  <c r="A299" i="7"/>
  <c r="B299" i="7"/>
  <c r="C299" i="7"/>
  <c r="B298" i="7"/>
  <c r="C298" i="7"/>
  <c r="E241" i="7"/>
  <c r="F240" i="7"/>
  <c r="G240" i="7"/>
  <c r="E239" i="14"/>
  <c r="F238" i="14"/>
  <c r="G238" i="14"/>
  <c r="I127" i="13"/>
  <c r="J126" i="13"/>
  <c r="K126" i="13"/>
  <c r="F296" i="14"/>
  <c r="G296" i="14"/>
  <c r="E297" i="14"/>
  <c r="A295" i="14"/>
  <c r="B294" i="14"/>
  <c r="C294" i="14"/>
  <c r="F239" i="13"/>
  <c r="G239" i="13"/>
  <c r="E240" i="13"/>
  <c r="E130" i="13"/>
  <c r="F129" i="13"/>
  <c r="G129" i="13"/>
  <c r="A184" i="13"/>
  <c r="B183" i="13"/>
  <c r="C183" i="13"/>
  <c r="A185" i="13"/>
  <c r="B184" i="13"/>
  <c r="C184" i="13"/>
  <c r="E185" i="7"/>
  <c r="F184" i="7"/>
  <c r="G184" i="7"/>
  <c r="B300" i="7"/>
  <c r="E187" i="14"/>
  <c r="F187" i="14"/>
  <c r="G187" i="14"/>
  <c r="F186" i="14"/>
  <c r="G186" i="14"/>
  <c r="J127" i="13"/>
  <c r="K127" i="13"/>
  <c r="I128" i="13"/>
  <c r="F127" i="14"/>
  <c r="G127" i="14"/>
  <c r="E128" i="14"/>
  <c r="I299" i="13"/>
  <c r="J299" i="13"/>
  <c r="K299" i="13"/>
  <c r="J298" i="13"/>
  <c r="K298" i="13"/>
  <c r="I186" i="13"/>
  <c r="J185" i="13"/>
  <c r="K185" i="13"/>
  <c r="F239" i="14"/>
  <c r="G239" i="14"/>
  <c r="E240" i="14"/>
  <c r="E186" i="13"/>
  <c r="F185" i="13"/>
  <c r="G185" i="13"/>
  <c r="I129" i="14"/>
  <c r="J128" i="14"/>
  <c r="K128" i="14"/>
  <c r="B185" i="14"/>
  <c r="C185" i="14"/>
  <c r="A186" i="14"/>
  <c r="F297" i="14"/>
  <c r="G297" i="14"/>
  <c r="E298" i="14"/>
  <c r="B241" i="13"/>
  <c r="C241" i="13"/>
  <c r="A242" i="13"/>
  <c r="E131" i="13"/>
  <c r="F131" i="13"/>
  <c r="G131" i="13"/>
  <c r="F130" i="13"/>
  <c r="G130" i="13"/>
  <c r="B242" i="7"/>
  <c r="C242" i="7"/>
  <c r="A243" i="7"/>
  <c r="B243" i="7"/>
  <c r="C243" i="7"/>
  <c r="B244" i="7"/>
  <c r="F298" i="13"/>
  <c r="G298" i="13"/>
  <c r="E299" i="13"/>
  <c r="F299" i="13"/>
  <c r="G299" i="13"/>
  <c r="I131" i="7"/>
  <c r="J131" i="7"/>
  <c r="K131" i="7"/>
  <c r="J132" i="7"/>
  <c r="J304" i="7"/>
  <c r="D311" i="7"/>
  <c r="J130" i="7"/>
  <c r="K130" i="7"/>
  <c r="J240" i="13"/>
  <c r="K240" i="13"/>
  <c r="I241" i="13"/>
  <c r="I186" i="14"/>
  <c r="J185" i="14"/>
  <c r="K185" i="14"/>
  <c r="E241" i="13"/>
  <c r="F240" i="13"/>
  <c r="G240" i="13"/>
  <c r="A185" i="7"/>
  <c r="B184" i="7"/>
  <c r="C184" i="7"/>
  <c r="B295" i="14"/>
  <c r="C295" i="14"/>
  <c r="A296" i="14"/>
  <c r="F241" i="7"/>
  <c r="G241" i="7"/>
  <c r="E242" i="7"/>
  <c r="J295" i="14"/>
  <c r="K295" i="14"/>
  <c r="I296" i="14"/>
  <c r="E129" i="7"/>
  <c r="F128" i="7"/>
  <c r="G128" i="7"/>
  <c r="B186" i="14"/>
  <c r="C186" i="14"/>
  <c r="A187" i="14"/>
  <c r="B187" i="14"/>
  <c r="C187" i="14"/>
  <c r="B188" i="14"/>
  <c r="I187" i="14"/>
  <c r="J187" i="14"/>
  <c r="K187" i="14"/>
  <c r="J186" i="14"/>
  <c r="K186" i="14"/>
  <c r="I187" i="13"/>
  <c r="J187" i="13"/>
  <c r="K187" i="13"/>
  <c r="J188" i="13"/>
  <c r="J186" i="13"/>
  <c r="K186" i="13"/>
  <c r="F188" i="14"/>
  <c r="E243" i="7"/>
  <c r="F243" i="7"/>
  <c r="G243" i="7"/>
  <c r="F244" i="7"/>
  <c r="F242" i="7"/>
  <c r="G242" i="7"/>
  <c r="F132" i="13"/>
  <c r="A243" i="13"/>
  <c r="B243" i="13"/>
  <c r="C243" i="13"/>
  <c r="B242" i="13"/>
  <c r="C242" i="13"/>
  <c r="F128" i="14"/>
  <c r="G128" i="14"/>
  <c r="E129" i="14"/>
  <c r="E186" i="7"/>
  <c r="F185" i="7"/>
  <c r="G185" i="7"/>
  <c r="J129" i="14"/>
  <c r="K129" i="14"/>
  <c r="I130" i="14"/>
  <c r="E187" i="13"/>
  <c r="F187" i="13"/>
  <c r="G187" i="13"/>
  <c r="F186" i="13"/>
  <c r="G186" i="13"/>
  <c r="E242" i="13"/>
  <c r="F241" i="13"/>
  <c r="G241" i="13"/>
  <c r="A297" i="14"/>
  <c r="B296" i="14"/>
  <c r="C296" i="14"/>
  <c r="I242" i="13"/>
  <c r="J241" i="13"/>
  <c r="K241" i="13"/>
  <c r="J300" i="13"/>
  <c r="E130" i="7"/>
  <c r="F129" i="7"/>
  <c r="G129" i="7"/>
  <c r="B185" i="7"/>
  <c r="C185" i="7"/>
  <c r="A186" i="7"/>
  <c r="J296" i="14"/>
  <c r="K296" i="14"/>
  <c r="I297" i="14"/>
  <c r="F300" i="13"/>
  <c r="F298" i="14"/>
  <c r="G298" i="14"/>
  <c r="E299" i="14"/>
  <c r="F299" i="14"/>
  <c r="G299" i="14"/>
  <c r="F300" i="14"/>
  <c r="E241" i="14"/>
  <c r="F240" i="14"/>
  <c r="G240" i="14"/>
  <c r="I129" i="13"/>
  <c r="J128" i="13"/>
  <c r="K128" i="13"/>
  <c r="A186" i="13"/>
  <c r="B185" i="13"/>
  <c r="C185" i="13"/>
  <c r="J129" i="13"/>
  <c r="K129" i="13"/>
  <c r="I130" i="13"/>
  <c r="A187" i="7"/>
  <c r="B187" i="7"/>
  <c r="C187" i="7"/>
  <c r="B186" i="7"/>
  <c r="C186" i="7"/>
  <c r="B297" i="14"/>
  <c r="C297" i="14"/>
  <c r="A298" i="14"/>
  <c r="E187" i="7"/>
  <c r="F187" i="7"/>
  <c r="G187" i="7"/>
  <c r="F186" i="7"/>
  <c r="G186" i="7"/>
  <c r="F129" i="14"/>
  <c r="G129" i="14"/>
  <c r="E130" i="14"/>
  <c r="F242" i="13"/>
  <c r="G242" i="13"/>
  <c r="E243" i="13"/>
  <c r="F243" i="13"/>
  <c r="G243" i="13"/>
  <c r="F244" i="13"/>
  <c r="E131" i="7"/>
  <c r="F131" i="7"/>
  <c r="G131" i="7"/>
  <c r="F132" i="7"/>
  <c r="F130" i="7"/>
  <c r="G130" i="7"/>
  <c r="F188" i="13"/>
  <c r="F304" i="13"/>
  <c r="C311" i="13"/>
  <c r="B244" i="13"/>
  <c r="J188" i="14"/>
  <c r="F241" i="14"/>
  <c r="G241" i="14"/>
  <c r="E242" i="14"/>
  <c r="J130" i="14"/>
  <c r="K130" i="14"/>
  <c r="I131" i="14"/>
  <c r="J131" i="14"/>
  <c r="K131" i="14"/>
  <c r="J132" i="14"/>
  <c r="A187" i="13"/>
  <c r="B187" i="13"/>
  <c r="C187" i="13"/>
  <c r="B188" i="13"/>
  <c r="B304" i="13"/>
  <c r="B311" i="13"/>
  <c r="B186" i="13"/>
  <c r="C186" i="13"/>
  <c r="J297" i="14"/>
  <c r="K297" i="14"/>
  <c r="I298" i="14"/>
  <c r="J242" i="13"/>
  <c r="K242" i="13"/>
  <c r="I243" i="13"/>
  <c r="J243" i="13"/>
  <c r="K243" i="13"/>
  <c r="J244" i="13"/>
  <c r="F188" i="7"/>
  <c r="A299" i="14"/>
  <c r="B299" i="14"/>
  <c r="C299" i="14"/>
  <c r="B300" i="14"/>
  <c r="B304" i="14"/>
  <c r="B311" i="14"/>
  <c r="B298" i="14"/>
  <c r="C298" i="14"/>
  <c r="I299" i="14"/>
  <c r="J299" i="14"/>
  <c r="K299" i="14"/>
  <c r="J300" i="14"/>
  <c r="J304" i="14"/>
  <c r="D311" i="14"/>
  <c r="J298" i="14"/>
  <c r="K298" i="14"/>
  <c r="B188" i="7"/>
  <c r="B304" i="7"/>
  <c r="B311" i="7"/>
  <c r="E243" i="14"/>
  <c r="F243" i="14"/>
  <c r="G243" i="14"/>
  <c r="F244" i="14"/>
  <c r="F242" i="14"/>
  <c r="G242" i="14"/>
  <c r="E131" i="14"/>
  <c r="F131" i="14"/>
  <c r="G131" i="14"/>
  <c r="F132" i="14"/>
  <c r="F130" i="14"/>
  <c r="G130" i="14"/>
  <c r="J130" i="13"/>
  <c r="K130" i="13"/>
  <c r="I131" i="13"/>
  <c r="J131" i="13"/>
  <c r="K131" i="13"/>
  <c r="J132" i="13"/>
  <c r="J304" i="13"/>
  <c r="D311" i="13"/>
  <c r="F304" i="7"/>
  <c r="C311" i="7"/>
  <c r="F304" i="14"/>
  <c r="C311" i="14"/>
</calcChain>
</file>

<file path=xl/sharedStrings.xml><?xml version="1.0" encoding="utf-8"?>
<sst xmlns="http://schemas.openxmlformats.org/spreadsheetml/2006/main" count="645" uniqueCount="188">
  <si>
    <t>Kalkylränta</t>
  </si>
  <si>
    <t>Inflation</t>
  </si>
  <si>
    <t>Energiprisändring utöver inflation</t>
  </si>
  <si>
    <t>Effektiv ränta energi</t>
  </si>
  <si>
    <t>Kalkylperiod</t>
  </si>
  <si>
    <t>år</t>
  </si>
  <si>
    <t xml:space="preserve">Investering </t>
  </si>
  <si>
    <t>e år</t>
  </si>
  <si>
    <t>År</t>
  </si>
  <si>
    <t>Nuvärde</t>
  </si>
  <si>
    <t>Årlig energikostnad</t>
  </si>
  <si>
    <t>Total LCC</t>
  </si>
  <si>
    <t>Investeringskostnad</t>
  </si>
  <si>
    <t>Nuvärde energikostnad</t>
  </si>
  <si>
    <t>Nuvärde reinvestering/underhåll</t>
  </si>
  <si>
    <t>Förutsättningar</t>
  </si>
  <si>
    <t>Real ränta</t>
  </si>
  <si>
    <t>Energikostnad</t>
  </si>
  <si>
    <t>Kostnad</t>
  </si>
  <si>
    <t>Vart</t>
  </si>
  <si>
    <t>LCC-kalkyl</t>
  </si>
  <si>
    <t>Känslighetsanalys 1</t>
  </si>
  <si>
    <t>Känslighetsanalys 2</t>
  </si>
  <si>
    <t>CEN/TC156</t>
  </si>
  <si>
    <t>ASHRAE</t>
  </si>
  <si>
    <t>BS Rapport 153</t>
  </si>
  <si>
    <t>Handbook 1995</t>
  </si>
  <si>
    <t>Underhålls-</t>
  </si>
  <si>
    <t>Årlig</t>
  </si>
  <si>
    <t>Livslängd</t>
  </si>
  <si>
    <t>Medianlivslängd</t>
  </si>
  <si>
    <t>intervall</t>
  </si>
  <si>
    <t xml:space="preserve"> driftkostnad</t>
  </si>
  <si>
    <t>% av investering</t>
  </si>
  <si>
    <t>Armatur</t>
  </si>
  <si>
    <t>Avstängningsventiler, manuella</t>
  </si>
  <si>
    <t>Avstängningsventiler, med ställdon</t>
  </si>
  <si>
    <t>Befuktare, vatten</t>
  </si>
  <si>
    <t>Befuktare, ånga</t>
  </si>
  <si>
    <t>Brandspjäll, dolda</t>
  </si>
  <si>
    <t>Brandspjäll, lätt åtkomliga</t>
  </si>
  <si>
    <t>Brännare</t>
  </si>
  <si>
    <t>Brännare, olja</t>
  </si>
  <si>
    <t>Brännare, olja eller gas</t>
  </si>
  <si>
    <t>Diffusor</t>
  </si>
  <si>
    <t>Don</t>
  </si>
  <si>
    <t>Elkablar</t>
  </si>
  <si>
    <t>Expansionskärl, koppar</t>
  </si>
  <si>
    <t>Expansionskärl, rostfritt</t>
  </si>
  <si>
    <t>Expansionskärl, stål</t>
  </si>
  <si>
    <t>Fan-coil-enhet</t>
  </si>
  <si>
    <t>Filtermaterial, som byts</t>
  </si>
  <si>
    <t>Filtermaterial, som rengörs</t>
  </si>
  <si>
    <t>Filterramar</t>
  </si>
  <si>
    <t>Fläktar</t>
  </si>
  <si>
    <t>Fläktar med variabelt flöde</t>
  </si>
  <si>
    <t>Fläktar, axial</t>
  </si>
  <si>
    <t>Fläktar, centrifugal</t>
  </si>
  <si>
    <t>Fläktar, propeller</t>
  </si>
  <si>
    <t>Fläktar, takmonterad</t>
  </si>
  <si>
    <t>Frånluftsgaller</t>
  </si>
  <si>
    <t>Förångare</t>
  </si>
  <si>
    <t>Förångare, luftkyld</t>
  </si>
  <si>
    <t>Galler</t>
  </si>
  <si>
    <t>Galler i allmänhet</t>
  </si>
  <si>
    <t>Induktionsenhet</t>
  </si>
  <si>
    <t>Isolering, mattor</t>
  </si>
  <si>
    <t>Isolering, platsskummad</t>
  </si>
  <si>
    <t>Kamin, olja eller gas</t>
  </si>
  <si>
    <t>Kanaler</t>
  </si>
  <si>
    <t>-</t>
  </si>
  <si>
    <t>Kanaler med filtrerad luft</t>
  </si>
  <si>
    <t>Kanaler med ofiltrerad luft</t>
  </si>
  <si>
    <t>Kondensor</t>
  </si>
  <si>
    <t>Kondensor, luftkyld</t>
  </si>
  <si>
    <t>Konvektor</t>
  </si>
  <si>
    <t>Kylbatteri</t>
  </si>
  <si>
    <t>Kylbatteri, DX</t>
  </si>
  <si>
    <t>Kylbatteri, vatten</t>
  </si>
  <si>
    <t>Kylinstallation exkl rör</t>
  </si>
  <si>
    <t>Kylkompressor, kolv</t>
  </si>
  <si>
    <t>Kylkompressorer</t>
  </si>
  <si>
    <t>Kyltorn, galvaniserat</t>
  </si>
  <si>
    <t>Kyltorn, keramiskt</t>
  </si>
  <si>
    <t>Kyltorn, trä</t>
  </si>
  <si>
    <t>Ljuddämpare</t>
  </si>
  <si>
    <t>Lufkonditioneringsaggregat, bostad, enhet eller split</t>
  </si>
  <si>
    <t>Lufkonditioneringsaggregat, fönsterapparat</t>
  </si>
  <si>
    <t>Lufkonditioneringsaggregat, kontor, väggenhet</t>
  </si>
  <si>
    <t>Lufkonditioneringsaggregat, vätskekylenhet</t>
  </si>
  <si>
    <t>Luftbehandlingsinstallation</t>
  </si>
  <si>
    <t>Luftkonditioneringsaggregat</t>
  </si>
  <si>
    <t>Luftvärme-enhet, gas eller el</t>
  </si>
  <si>
    <t>Luftvärme-enhet, vatten</t>
  </si>
  <si>
    <t>Motor, diesel</t>
  </si>
  <si>
    <t>Motor, el</t>
  </si>
  <si>
    <t>Motor, kolv</t>
  </si>
  <si>
    <t>Motor, start</t>
  </si>
  <si>
    <t>Oljecistern</t>
  </si>
  <si>
    <t>Panna</t>
  </si>
  <si>
    <t>Pannor, el</t>
  </si>
  <si>
    <t>Pannor, gjutjärn</t>
  </si>
  <si>
    <t>Pannor, stål</t>
  </si>
  <si>
    <t>Pump</t>
  </si>
  <si>
    <t>Pump, dränkbar</t>
  </si>
  <si>
    <t>Pump, kondensat</t>
  </si>
  <si>
    <t>Pump, på pelare</t>
  </si>
  <si>
    <t>Pump, rörmonterad</t>
  </si>
  <si>
    <t>Pumpar i slutna system</t>
  </si>
  <si>
    <t>Pumpar i öppna system</t>
  </si>
  <si>
    <t>Radiator</t>
  </si>
  <si>
    <t>Radiatorer, el</t>
  </si>
  <si>
    <t>Radiatorer, med termostatventiler</t>
  </si>
  <si>
    <t>Radiatorer, vatten</t>
  </si>
  <si>
    <t>Remdrift</t>
  </si>
  <si>
    <t>Rökgasrenare med fläkt</t>
  </si>
  <si>
    <t>Rökrör</t>
  </si>
  <si>
    <t>Rör, koppar</t>
  </si>
  <si>
    <t>Rör, rostfritt</t>
  </si>
  <si>
    <t>Rör, stål i slutna system</t>
  </si>
  <si>
    <t>Rör, stål i öppna system</t>
  </si>
  <si>
    <t>Rörledningar</t>
  </si>
  <si>
    <t>Skrubber</t>
  </si>
  <si>
    <t>Spjäll</t>
  </si>
  <si>
    <t>Spjäll med ställdon</t>
  </si>
  <si>
    <t>Strålningsvärmare, el</t>
  </si>
  <si>
    <t>Strålningsvärmare, vatten</t>
  </si>
  <si>
    <t>Styrinstallation</t>
  </si>
  <si>
    <t>Styrledningar</t>
  </si>
  <si>
    <t>Styrutrustning</t>
  </si>
  <si>
    <t>Styrutrustning, elektrisk</t>
  </si>
  <si>
    <t>Styrutrustning, elektronisk</t>
  </si>
  <si>
    <t>Styrutrustning, pneumatisk</t>
  </si>
  <si>
    <t>Styrventiler med ställdon</t>
  </si>
  <si>
    <t>Styrventiler, manuella</t>
  </si>
  <si>
    <t>Ställdon, hydrauliskt</t>
  </si>
  <si>
    <t>Ställdon, pneumatiskt</t>
  </si>
  <si>
    <t>Ställdon, självstyrande</t>
  </si>
  <si>
    <t>Transformator, el</t>
  </si>
  <si>
    <t>Tryckluftsinstallatiopn exkl rör</t>
  </si>
  <si>
    <t>Tvåkanalboxar</t>
  </si>
  <si>
    <t>VA-installation exkl rör</t>
  </si>
  <si>
    <t>VAV-enhet</t>
  </si>
  <si>
    <t>Värmebatteri, el</t>
  </si>
  <si>
    <t>Värmebatteri, vatten</t>
  </si>
  <si>
    <t>Värmebatteri, ånga</t>
  </si>
  <si>
    <t>Värmepump, bostad, luft till luft</t>
  </si>
  <si>
    <t>Värmepump, kontor, luft till luft</t>
  </si>
  <si>
    <t>Värmepump, kontor, luft till vatten</t>
  </si>
  <si>
    <t>Värmepump, vatten till vatten</t>
  </si>
  <si>
    <t>Värmepumpar</t>
  </si>
  <si>
    <t>Värmeväxlare vatten - vatten</t>
  </si>
  <si>
    <t>Värmeväxlare, tub</t>
  </si>
  <si>
    <t>Värmeåtervinnare, roterande</t>
  </si>
  <si>
    <t>Värmeåtervinnare, statisk</t>
  </si>
  <si>
    <t>Vätskekylaggregat, absorption</t>
  </si>
  <si>
    <t>Vätskekylaggregat, kolv</t>
  </si>
  <si>
    <t>Vätskekylaggregat, turbo</t>
  </si>
  <si>
    <t>Ångturbin</t>
  </si>
  <si>
    <t>Exempel på livslängder</t>
  </si>
  <si>
    <t>Underhålls- och driftskostnad</t>
  </si>
  <si>
    <t>Reparationskostnad</t>
  </si>
  <si>
    <t>Reinvestering</t>
  </si>
  <si>
    <t>Kostnad för stilleståndstid (produktionsbortfall)</t>
  </si>
  <si>
    <t>Miljökostnad</t>
  </si>
  <si>
    <t>Restvärde/rivning</t>
  </si>
  <si>
    <t>Nuvärde reparationskostnad</t>
  </si>
  <si>
    <t>Reinvestering/Underhåll</t>
  </si>
  <si>
    <t>Restvärde</t>
  </si>
  <si>
    <t>Träregelvägg med tegelfasad</t>
  </si>
  <si>
    <t>Träregelvägg med stående panel</t>
  </si>
  <si>
    <t>Träregelvägg med putsad fasad</t>
  </si>
  <si>
    <t>Per kvadratmeter</t>
  </si>
  <si>
    <t>Befintlig armatur (T8)</t>
  </si>
  <si>
    <t>Ny armatur (T5)</t>
  </si>
  <si>
    <t>Beräkningsexempel LCC-kalkyler</t>
  </si>
  <si>
    <t>Fyll i orangemarkerade uppgifter</t>
  </si>
  <si>
    <t>Nuvärde av 1 kr som utfaller vid årsskifte varje år</t>
  </si>
  <si>
    <t>Räntesats</t>
  </si>
  <si>
    <t>År (n)</t>
  </si>
  <si>
    <t>Nuvärde av 1 kr som förfaller till betalning efter n år</t>
  </si>
  <si>
    <t>Nuvärde underhålls- och driftkostnad</t>
  </si>
  <si>
    <t>Nuvärde reinvestering</t>
  </si>
  <si>
    <t>Nuvärde stilleståndstid</t>
  </si>
  <si>
    <t>Nuvärde miljökostnad</t>
  </si>
  <si>
    <t>Alternativ 1</t>
  </si>
  <si>
    <t>Alternativ 2</t>
  </si>
  <si>
    <t>Alternativ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</si>
</sst>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#,##0\ &quot;kr&quot;"/>
  </numFmts>
  <fonts count="7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1" xfId="0" applyFont="1" applyFill="1" applyBorder="1" applyProtection="1"/>
    <xf numFmtId="0" fontId="4" fillId="0" borderId="2" xfId="0" applyFont="1" applyFill="1" applyBorder="1" applyProtection="1"/>
    <xf numFmtId="0" fontId="3" fillId="0" borderId="3" xfId="0" applyFont="1" applyFill="1" applyBorder="1" applyProtection="1"/>
    <xf numFmtId="0" fontId="0" fillId="0" borderId="2" xfId="0" applyFill="1" applyBorder="1" applyProtection="1"/>
    <xf numFmtId="0" fontId="0" fillId="0" borderId="4" xfId="0" applyFill="1" applyBorder="1" applyAlignment="1" applyProtection="1">
      <alignment wrapText="1"/>
    </xf>
    <xf numFmtId="0" fontId="0" fillId="0" borderId="4" xfId="0" applyFill="1" applyBorder="1" applyProtection="1"/>
    <xf numFmtId="0" fontId="5" fillId="0" borderId="3" xfId="0" applyFont="1" applyFill="1" applyBorder="1" applyAlignment="1" applyProtection="1">
      <alignment wrapText="1"/>
    </xf>
    <xf numFmtId="164" fontId="0" fillId="0" borderId="5" xfId="0" applyNumberFormat="1" applyFill="1" applyBorder="1" applyProtection="1"/>
    <xf numFmtId="0" fontId="0" fillId="0" borderId="6" xfId="0" applyFill="1" applyBorder="1" applyProtection="1"/>
    <xf numFmtId="0" fontId="5" fillId="0" borderId="6" xfId="0" applyFont="1" applyFill="1" applyBorder="1" applyProtection="1"/>
    <xf numFmtId="0" fontId="0" fillId="0" borderId="5" xfId="0" applyFill="1" applyBorder="1" applyProtection="1"/>
    <xf numFmtId="0" fontId="0" fillId="0" borderId="7" xfId="0" applyFill="1" applyBorder="1" applyProtection="1"/>
    <xf numFmtId="164" fontId="0" fillId="0" borderId="8" xfId="0" applyNumberFormat="1" applyFill="1" applyBorder="1" applyProtection="1"/>
    <xf numFmtId="164" fontId="0" fillId="0" borderId="9" xfId="0" applyNumberFormat="1" applyFill="1" applyBorder="1" applyProtection="1"/>
    <xf numFmtId="0" fontId="3" fillId="0" borderId="4" xfId="0" applyFont="1" applyFill="1" applyBorder="1" applyProtection="1"/>
    <xf numFmtId="0" fontId="0" fillId="0" borderId="9" xfId="0" applyFill="1" applyBorder="1" applyProtection="1"/>
    <xf numFmtId="0" fontId="0" fillId="0" borderId="8" xfId="0" applyFill="1" applyBorder="1" applyProtection="1"/>
    <xf numFmtId="0" fontId="0" fillId="0" borderId="3" xfId="0" applyFill="1" applyBorder="1" applyProtection="1"/>
    <xf numFmtId="164" fontId="0" fillId="0" borderId="6" xfId="0" applyNumberFormat="1" applyFill="1" applyBorder="1" applyProtection="1"/>
    <xf numFmtId="0" fontId="1" fillId="0" borderId="4" xfId="0" applyFont="1" applyFill="1" applyBorder="1" applyProtection="1"/>
    <xf numFmtId="0" fontId="1" fillId="0" borderId="0" xfId="0" applyFont="1" applyFill="1" applyBorder="1" applyProtection="1"/>
    <xf numFmtId="164" fontId="1" fillId="0" borderId="5" xfId="0" applyNumberFormat="1" applyFont="1" applyFill="1" applyBorder="1" applyProtection="1"/>
    <xf numFmtId="1" fontId="1" fillId="0" borderId="4" xfId="0" applyNumberFormat="1" applyFont="1" applyFill="1" applyBorder="1" applyProtection="1"/>
    <xf numFmtId="0" fontId="3" fillId="0" borderId="0" xfId="0" applyFont="1" applyProtection="1"/>
    <xf numFmtId="166" fontId="0" fillId="0" borderId="0" xfId="0" applyNumberFormat="1" applyFill="1" applyBorder="1" applyProtection="1"/>
    <xf numFmtId="166" fontId="5" fillId="0" borderId="7" xfId="0" applyNumberFormat="1" applyFont="1" applyFill="1" applyBorder="1" applyProtection="1"/>
    <xf numFmtId="166" fontId="0" fillId="0" borderId="10" xfId="0" applyNumberFormat="1" applyFill="1" applyBorder="1" applyProtection="1"/>
    <xf numFmtId="9" fontId="0" fillId="0" borderId="0" xfId="0" applyNumberFormat="1" applyProtection="1"/>
    <xf numFmtId="1" fontId="1" fillId="0" borderId="5" xfId="0" applyNumberFormat="1" applyFont="1" applyFill="1" applyBorder="1" applyProtection="1"/>
    <xf numFmtId="166" fontId="4" fillId="0" borderId="0" xfId="0" applyNumberFormat="1" applyFont="1" applyFill="1" applyBorder="1" applyProtection="1"/>
    <xf numFmtId="0" fontId="3" fillId="0" borderId="1" xfId="0" applyFont="1" applyFill="1" applyBorder="1" applyAlignment="1" applyProtection="1">
      <alignment wrapText="1"/>
    </xf>
    <xf numFmtId="166" fontId="4" fillId="0" borderId="11" xfId="0" applyNumberFormat="1" applyFont="1" applyFill="1" applyBorder="1" applyProtection="1"/>
    <xf numFmtId="166" fontId="0" fillId="0" borderId="11" xfId="0" applyNumberFormat="1" applyFill="1" applyBorder="1" applyProtection="1"/>
    <xf numFmtId="0" fontId="0" fillId="0" borderId="0" xfId="0" applyFill="1" applyAlignment="1" applyProtection="1">
      <alignment wrapText="1"/>
    </xf>
    <xf numFmtId="0" fontId="0" fillId="0" borderId="0" xfId="0" applyFill="1" applyProtection="1"/>
    <xf numFmtId="0" fontId="1" fillId="0" borderId="4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0" fillId="0" borderId="11" xfId="0" applyFill="1" applyBorder="1" applyProtection="1"/>
    <xf numFmtId="0" fontId="0" fillId="0" borderId="10" xfId="0" applyFill="1" applyBorder="1" applyProtection="1"/>
    <xf numFmtId="0" fontId="0" fillId="0" borderId="0" xfId="0" applyFill="1" applyBorder="1" applyProtection="1"/>
    <xf numFmtId="0" fontId="3" fillId="0" borderId="4" xfId="0" applyFont="1" applyFill="1" applyBorder="1" applyAlignment="1" applyProtection="1">
      <alignment wrapText="1"/>
    </xf>
    <xf numFmtId="0" fontId="4" fillId="0" borderId="4" xfId="0" applyFont="1" applyFill="1" applyBorder="1" applyAlignment="1" applyProtection="1">
      <alignment wrapText="1"/>
    </xf>
    <xf numFmtId="0" fontId="3" fillId="0" borderId="2" xfId="0" applyFont="1" applyFill="1" applyBorder="1" applyAlignment="1" applyProtection="1">
      <alignment wrapText="1"/>
    </xf>
    <xf numFmtId="0" fontId="0" fillId="0" borderId="3" xfId="0" applyFill="1" applyBorder="1" applyAlignment="1" applyProtection="1">
      <alignment wrapText="1"/>
    </xf>
    <xf numFmtId="166" fontId="0" fillId="0" borderId="7" xfId="0" applyNumberFormat="1" applyFill="1" applyBorder="1" applyProtection="1"/>
    <xf numFmtId="3" fontId="4" fillId="0" borderId="0" xfId="0" applyNumberFormat="1" applyFont="1" applyFill="1" applyBorder="1" applyProtection="1"/>
    <xf numFmtId="1" fontId="0" fillId="0" borderId="5" xfId="0" applyNumberFormat="1" applyFill="1" applyBorder="1" applyProtection="1"/>
    <xf numFmtId="0" fontId="4" fillId="0" borderId="0" xfId="0" applyFont="1" applyFill="1" applyBorder="1" applyAlignment="1" applyProtection="1">
      <alignment wrapText="1"/>
    </xf>
    <xf numFmtId="0" fontId="0" fillId="0" borderId="0" xfId="0" applyBorder="1" applyProtection="1"/>
    <xf numFmtId="3" fontId="0" fillId="0" borderId="0" xfId="0" applyNumberFormat="1" applyFill="1" applyBorder="1" applyProtection="1"/>
    <xf numFmtId="1" fontId="1" fillId="0" borderId="0" xfId="0" applyNumberFormat="1" applyFont="1" applyFill="1" applyBorder="1" applyProtection="1">
      <protection locked="0"/>
    </xf>
    <xf numFmtId="0" fontId="3" fillId="0" borderId="0" xfId="0" applyFont="1" applyFill="1" applyProtection="1"/>
    <xf numFmtId="9" fontId="0" fillId="0" borderId="0" xfId="0" applyNumberFormat="1" applyFill="1" applyProtection="1"/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Protection="1"/>
    <xf numFmtId="166" fontId="0" fillId="0" borderId="0" xfId="0" applyNumberFormat="1" applyProtection="1"/>
    <xf numFmtId="165" fontId="0" fillId="0" borderId="0" xfId="0" applyNumberFormat="1" applyProtection="1"/>
    <xf numFmtId="0" fontId="1" fillId="0" borderId="0" xfId="0" applyFont="1" applyProtection="1"/>
    <xf numFmtId="0" fontId="1" fillId="0" borderId="0" xfId="0" applyFont="1" applyBorder="1" applyProtection="1"/>
    <xf numFmtId="164" fontId="1" fillId="0" borderId="5" xfId="0" applyNumberFormat="1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wrapText="1"/>
    </xf>
    <xf numFmtId="0" fontId="5" fillId="0" borderId="2" xfId="0" applyFont="1" applyFill="1" applyBorder="1" applyAlignment="1" applyProtection="1">
      <alignment wrapText="1"/>
    </xf>
    <xf numFmtId="166" fontId="1" fillId="0" borderId="10" xfId="0" applyNumberFormat="1" applyFont="1" applyFill="1" applyBorder="1" applyProtection="1"/>
    <xf numFmtId="166" fontId="1" fillId="0" borderId="0" xfId="0" applyNumberFormat="1" applyFont="1" applyFill="1" applyBorder="1" applyProtection="1"/>
    <xf numFmtId="0" fontId="1" fillId="0" borderId="0" xfId="0" applyFont="1" applyFill="1" applyProtection="1"/>
    <xf numFmtId="1" fontId="1" fillId="0" borderId="0" xfId="0" applyNumberFormat="1" applyFont="1" applyFill="1" applyBorder="1" applyProtection="1"/>
    <xf numFmtId="0" fontId="0" fillId="0" borderId="2" xfId="0" applyFill="1" applyBorder="1" applyAlignment="1" applyProtection="1">
      <alignment wrapText="1"/>
    </xf>
    <xf numFmtId="166" fontId="4" fillId="0" borderId="10" xfId="0" applyNumberFormat="1" applyFont="1" applyFill="1" applyBorder="1" applyProtection="1"/>
    <xf numFmtId="166" fontId="4" fillId="2" borderId="11" xfId="0" applyNumberFormat="1" applyFont="1" applyFill="1" applyBorder="1" applyProtection="1"/>
    <xf numFmtId="166" fontId="0" fillId="2" borderId="11" xfId="0" applyNumberFormat="1" applyFill="1" applyBorder="1" applyProtection="1"/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Protection="1"/>
    <xf numFmtId="164" fontId="1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166" fontId="5" fillId="0" borderId="0" xfId="0" applyNumberFormat="1" applyFont="1" applyFill="1" applyBorder="1" applyProtection="1"/>
    <xf numFmtId="0" fontId="5" fillId="0" borderId="0" xfId="0" applyFont="1" applyFill="1" applyBorder="1" applyProtection="1"/>
    <xf numFmtId="0" fontId="0" fillId="3" borderId="0" xfId="0" applyFill="1" applyProtection="1">
      <protection locked="0"/>
    </xf>
    <xf numFmtId="0" fontId="0" fillId="3" borderId="0" xfId="0" applyFill="1" applyAlignment="1" applyProtection="1">
      <alignment wrapText="1"/>
    </xf>
    <xf numFmtId="0" fontId="5" fillId="3" borderId="1" xfId="0" applyFont="1" applyFill="1" applyBorder="1" applyAlignment="1" applyProtection="1">
      <alignment wrapText="1"/>
      <protection locked="0"/>
    </xf>
    <xf numFmtId="0" fontId="5" fillId="3" borderId="2" xfId="0" applyFont="1" applyFill="1" applyBorder="1" applyAlignment="1" applyProtection="1">
      <alignment wrapText="1"/>
      <protection locked="0"/>
    </xf>
    <xf numFmtId="166" fontId="1" fillId="3" borderId="10" xfId="0" applyNumberFormat="1" applyFont="1" applyFill="1" applyBorder="1" applyProtection="1">
      <protection locked="0"/>
    </xf>
    <xf numFmtId="166" fontId="1" fillId="3" borderId="0" xfId="0" applyNumberFormat="1" applyFont="1" applyFill="1" applyBorder="1" applyProtection="1">
      <protection locked="0"/>
    </xf>
    <xf numFmtId="166" fontId="0" fillId="3" borderId="0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0" xfId="0" applyFill="1" applyBorder="1" applyProtection="1">
      <protection locked="0"/>
    </xf>
    <xf numFmtId="166" fontId="4" fillId="3" borderId="11" xfId="0" applyNumberFormat="1" applyFont="1" applyFill="1" applyBorder="1" applyProtection="1">
      <protection locked="0"/>
    </xf>
    <xf numFmtId="166" fontId="0" fillId="3" borderId="11" xfId="0" applyNumberFormat="1" applyFill="1" applyBorder="1" applyProtection="1">
      <protection locked="0"/>
    </xf>
    <xf numFmtId="0" fontId="6" fillId="0" borderId="0" xfId="0" applyFont="1" applyFill="1" applyAlignment="1" applyProtection="1"/>
    <xf numFmtId="0" fontId="0" fillId="2" borderId="0" xfId="0" applyFill="1" applyProtection="1"/>
    <xf numFmtId="0" fontId="5" fillId="2" borderId="1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166" fontId="1" fillId="2" borderId="10" xfId="0" applyNumberFormat="1" applyFont="1" applyFill="1" applyBorder="1" applyProtection="1"/>
    <xf numFmtId="166" fontId="1" fillId="2" borderId="0" xfId="0" applyNumberFormat="1" applyFont="1" applyFill="1" applyBorder="1" applyProtection="1"/>
    <xf numFmtId="0" fontId="0" fillId="2" borderId="10" xfId="0" applyFill="1" applyBorder="1" applyProtection="1"/>
    <xf numFmtId="0" fontId="0" fillId="2" borderId="0" xfId="0" applyFill="1" applyBorder="1" applyProtection="1"/>
    <xf numFmtId="166" fontId="0" fillId="2" borderId="0" xfId="0" applyNumberFormat="1" applyFill="1" applyBorder="1" applyProtection="1"/>
    <xf numFmtId="0" fontId="3" fillId="0" borderId="0" xfId="0" applyFont="1"/>
    <xf numFmtId="0" fontId="0" fillId="0" borderId="4" xfId="0" applyBorder="1"/>
    <xf numFmtId="0" fontId="0" fillId="0" borderId="6" xfId="0" applyBorder="1"/>
    <xf numFmtId="9" fontId="0" fillId="0" borderId="7" xfId="0" applyNumberFormat="1" applyBorder="1"/>
    <xf numFmtId="0" fontId="0" fillId="0" borderId="5" xfId="0" applyBorder="1"/>
    <xf numFmtId="164" fontId="0" fillId="0" borderId="0" xfId="0" applyNumberFormat="1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96612817582216"/>
          <c:y val="5.2742724697398921E-2"/>
          <c:w val="0.8707577352149809"/>
          <c:h val="0.8607612670615503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'LCC-kalkyl'!$B$310:$D$310</c:f>
              <c:strCache>
                <c:ptCount val="3"/>
                <c:pt idx="0">
                  <c:v>Alternativ 1</c:v>
                </c:pt>
                <c:pt idx="1">
                  <c:v>Alternativ 2</c:v>
                </c:pt>
                <c:pt idx="2">
                  <c:v>Alternativ 3</c:v>
                </c:pt>
              </c:strCache>
            </c:strRef>
          </c:cat>
          <c:val>
            <c:numRef>
              <c:f>'LCC-kalkyl'!$B$311:$D$311</c:f>
              <c:numCache>
                <c:formatCode>#,##0\ "kr"</c:formatCode>
                <c:ptCount val="3"/>
                <c:pt idx="0">
                  <c:v>3932136.38841171</c:v>
                </c:pt>
                <c:pt idx="1">
                  <c:v>4316895.7637799848</c:v>
                </c:pt>
                <c:pt idx="2">
                  <c:v>3605115.0487345085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159488"/>
        <c:axId val="108024960"/>
      </c:barChart>
      <c:catAx>
        <c:axId val="10615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0802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0249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\ &quot;kr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06159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96612817582216"/>
          <c:y val="5.2742724697398921E-2"/>
          <c:w val="0.8707577352149809"/>
          <c:h val="0.8607612670615503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'Känslighetsanalys 1'!$B$310:$D$310</c:f>
              <c:strCache>
                <c:ptCount val="3"/>
                <c:pt idx="0">
                  <c:v>Alternativ 1</c:v>
                </c:pt>
                <c:pt idx="1">
                  <c:v>Alternativ 2</c:v>
                </c:pt>
                <c:pt idx="2">
                  <c:v>Alternativ 3</c:v>
                </c:pt>
              </c:strCache>
            </c:strRef>
          </c:cat>
          <c:val>
            <c:numRef>
              <c:f>'Känslighetsanalys 1'!$B$311:$D$311</c:f>
              <c:numCache>
                <c:formatCode>#,##0\ "kr"</c:formatCode>
                <c:ptCount val="3"/>
                <c:pt idx="0">
                  <c:v>6574072.0949380388</c:v>
                </c:pt>
                <c:pt idx="1">
                  <c:v>7552886.5139256464</c:v>
                </c:pt>
                <c:pt idx="2">
                  <c:v>6029794.8854442351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442368"/>
        <c:axId val="108443904"/>
      </c:barChart>
      <c:catAx>
        <c:axId val="10844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0844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443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\ &quot;kr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084423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96612817582216"/>
          <c:y val="5.2742724697398921E-2"/>
          <c:w val="0.8707577352149809"/>
          <c:h val="0.8607612670615503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'Känslighetsanalys 2'!$B$310:$D$310</c:f>
              <c:strCache>
                <c:ptCount val="3"/>
                <c:pt idx="0">
                  <c:v>Alternativ 1</c:v>
                </c:pt>
                <c:pt idx="1">
                  <c:v>Alternativ 2</c:v>
                </c:pt>
                <c:pt idx="2">
                  <c:v>Alternativ 3</c:v>
                </c:pt>
              </c:strCache>
            </c:strRef>
          </c:cat>
          <c:val>
            <c:numRef>
              <c:f>'Känslighetsanalys 2'!$B$311:$D$311</c:f>
              <c:numCache>
                <c:formatCode>#,##0\ "kr"</c:formatCode>
                <c:ptCount val="3"/>
                <c:pt idx="0">
                  <c:v>3149959.0121005196</c:v>
                </c:pt>
                <c:pt idx="1">
                  <c:v>3348891.6360224234</c:v>
                </c:pt>
                <c:pt idx="2">
                  <c:v>2885488.9589779302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099456"/>
        <c:axId val="108100992"/>
      </c:barChart>
      <c:catAx>
        <c:axId val="10809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0810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1009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\ &quot;kr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08099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72494137804824E-2"/>
          <c:y val="5.1652944671827253E-2"/>
          <c:w val="0.896211594074658"/>
          <c:h val="0.863637234912951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[1]Väggmaterial!$B$84:$D$84</c:f>
              <c:strCache>
                <c:ptCount val="3"/>
                <c:pt idx="0">
                  <c:v>Träregelvägg med tegelfasad</c:v>
                </c:pt>
                <c:pt idx="1">
                  <c:v>Träregelvägg med stående panel</c:v>
                </c:pt>
                <c:pt idx="2">
                  <c:v>Träregelvägg med putsad fasad</c:v>
                </c:pt>
              </c:strCache>
            </c:strRef>
          </c:cat>
          <c:val>
            <c:numRef>
              <c:f>[1]Väggmaterial!$B$85:$D$85</c:f>
              <c:numCache>
                <c:formatCode>General</c:formatCode>
                <c:ptCount val="3"/>
                <c:pt idx="0">
                  <c:v>2592.5416353619116</c:v>
                </c:pt>
                <c:pt idx="1">
                  <c:v>3693.7956035689026</c:v>
                </c:pt>
                <c:pt idx="2">
                  <c:v>2610.5416353619116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50016"/>
        <c:axId val="110551808"/>
      </c:barChart>
      <c:catAx>
        <c:axId val="11055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1055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551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105500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747572815533979E-2"/>
          <c:y val="6.1033003761837408E-2"/>
          <c:w val="0.91626213592233008"/>
          <c:h val="0.83568266689285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[1]Belysning!$B$84:$C$84</c:f>
              <c:strCache>
                <c:ptCount val="2"/>
                <c:pt idx="0">
                  <c:v>Befintlig armatur (T8)</c:v>
                </c:pt>
                <c:pt idx="1">
                  <c:v>Ny armatur (T5)</c:v>
                </c:pt>
              </c:strCache>
            </c:strRef>
          </c:cat>
          <c:val>
            <c:numRef>
              <c:f>[1]Belysning!$B$85:$C$85</c:f>
              <c:numCache>
                <c:formatCode>General</c:formatCode>
                <c:ptCount val="2"/>
                <c:pt idx="0">
                  <c:v>6340.7662038818025</c:v>
                </c:pt>
                <c:pt idx="1">
                  <c:v>4968.5318056719107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37440"/>
        <c:axId val="110638976"/>
      </c:barChart>
      <c:catAx>
        <c:axId val="11063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1063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638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10637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0</xdr:row>
          <xdr:rowOff>28575</xdr:rowOff>
        </xdr:from>
        <xdr:to>
          <xdr:col>21</xdr:col>
          <xdr:colOff>285750</xdr:colOff>
          <xdr:row>15</xdr:row>
          <xdr:rowOff>28575</xdr:rowOff>
        </xdr:to>
        <xdr:sp macro="" textlink="">
          <xdr:nvSpPr>
            <xdr:cNvPr id="15369" name="Object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9525</xdr:rowOff>
        </xdr:from>
        <xdr:to>
          <xdr:col>9</xdr:col>
          <xdr:colOff>371475</xdr:colOff>
          <xdr:row>54</xdr:row>
          <xdr:rowOff>95250</xdr:rowOff>
        </xdr:to>
        <xdr:sp macro="" textlink="">
          <xdr:nvSpPr>
            <xdr:cNvPr id="15370" name="Object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</xdr:row>
          <xdr:rowOff>95250</xdr:rowOff>
        </xdr:from>
        <xdr:to>
          <xdr:col>9</xdr:col>
          <xdr:colOff>361950</xdr:colOff>
          <xdr:row>65</xdr:row>
          <xdr:rowOff>104775</xdr:rowOff>
        </xdr:to>
        <xdr:sp macro="" textlink="">
          <xdr:nvSpPr>
            <xdr:cNvPr id="15371" name="Object 11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306</xdr:row>
      <xdr:rowOff>104775</xdr:rowOff>
    </xdr:from>
    <xdr:to>
      <xdr:col>8</xdr:col>
      <xdr:colOff>695325</xdr:colOff>
      <xdr:row>334</xdr:row>
      <xdr:rowOff>85725</xdr:rowOff>
    </xdr:to>
    <xdr:graphicFrame macro="">
      <xdr:nvGraphicFramePr>
        <xdr:cNvPr id="106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306</xdr:row>
      <xdr:rowOff>66675</xdr:rowOff>
    </xdr:from>
    <xdr:to>
      <xdr:col>8</xdr:col>
      <xdr:colOff>561975</xdr:colOff>
      <xdr:row>334</xdr:row>
      <xdr:rowOff>47625</xdr:rowOff>
    </xdr:to>
    <xdr:graphicFrame macro="">
      <xdr:nvGraphicFramePr>
        <xdr:cNvPr id="921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306</xdr:row>
      <xdr:rowOff>66675</xdr:rowOff>
    </xdr:from>
    <xdr:to>
      <xdr:col>8</xdr:col>
      <xdr:colOff>561975</xdr:colOff>
      <xdr:row>334</xdr:row>
      <xdr:rowOff>47625</xdr:rowOff>
    </xdr:to>
    <xdr:graphicFrame macro="">
      <xdr:nvGraphicFramePr>
        <xdr:cNvPr id="1126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81</xdr:row>
      <xdr:rowOff>114300</xdr:rowOff>
    </xdr:from>
    <xdr:to>
      <xdr:col>7</xdr:col>
      <xdr:colOff>866775</xdr:colOff>
      <xdr:row>110</xdr:row>
      <xdr:rowOff>28575</xdr:rowOff>
    </xdr:to>
    <xdr:graphicFrame macro="">
      <xdr:nvGraphicFramePr>
        <xdr:cNvPr id="1331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82</xdr:row>
      <xdr:rowOff>152400</xdr:rowOff>
    </xdr:from>
    <xdr:to>
      <xdr:col>6</xdr:col>
      <xdr:colOff>895350</xdr:colOff>
      <xdr:row>108</xdr:row>
      <xdr:rowOff>0</xdr:rowOff>
    </xdr:to>
    <xdr:graphicFrame macro="">
      <xdr:nvGraphicFramePr>
        <xdr:cNvPr id="1433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XX_LCC/Fr&#229;n%20Mia%20-%20mallar/Ber&#228;kningsexempel%20LC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äggmaterial"/>
      <sheetName val="Belysning"/>
    </sheetNames>
    <sheetDataSet>
      <sheetData sheetId="0">
        <row r="84">
          <cell r="B84" t="str">
            <v>Träregelvägg med tegelfasad</v>
          </cell>
          <cell r="C84" t="str">
            <v>Träregelvägg med stående panel</v>
          </cell>
          <cell r="D84" t="str">
            <v>Träregelvägg med putsad fasad</v>
          </cell>
        </row>
        <row r="85">
          <cell r="B85">
            <v>2592.5416353619116</v>
          </cell>
          <cell r="C85">
            <v>3693.7956035689026</v>
          </cell>
          <cell r="D85">
            <v>2610.5416353619116</v>
          </cell>
        </row>
      </sheetData>
      <sheetData sheetId="1">
        <row r="84">
          <cell r="B84" t="str">
            <v>Befintlig armatur (T8)</v>
          </cell>
          <cell r="C84" t="str">
            <v>Ny armatur (T5)</v>
          </cell>
        </row>
        <row r="85">
          <cell r="B85">
            <v>6340.7662038818025</v>
          </cell>
          <cell r="C85">
            <v>4968.5318056719107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-2003-dokument3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Microsoft_Word_97-2003-dok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.doc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K9" sqref="K9"/>
    </sheetView>
  </sheetViews>
  <sheetFormatPr defaultRowHeight="12.75" x14ac:dyDescent="0.2"/>
  <sheetData/>
  <phoneticPr fontId="2" type="noConversion"/>
  <pageMargins left="0.75" right="0.75" top="1" bottom="1" header="0.5" footer="0.5"/>
  <pageSetup paperSize="9" orientation="portrait" verticalDpi="9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15369" r:id="rId4">
          <objectPr defaultSize="0" r:id="rId5">
            <anchor moveWithCells="1">
              <from>
                <xdr:col>12</xdr:col>
                <xdr:colOff>9525</xdr:colOff>
                <xdr:row>0</xdr:row>
                <xdr:rowOff>28575</xdr:rowOff>
              </from>
              <to>
                <xdr:col>21</xdr:col>
                <xdr:colOff>285750</xdr:colOff>
                <xdr:row>15</xdr:row>
                <xdr:rowOff>28575</xdr:rowOff>
              </to>
            </anchor>
          </objectPr>
        </oleObject>
      </mc:Choice>
      <mc:Fallback>
        <oleObject progId="Dokument" shapeId="15369" r:id="rId4"/>
      </mc:Fallback>
    </mc:AlternateContent>
    <mc:AlternateContent xmlns:mc="http://schemas.openxmlformats.org/markup-compatibility/2006">
      <mc:Choice Requires="x14">
        <oleObject progId="Dokument" shapeId="15370" r:id="rId6">
          <objectPr defaultSize="0" r:id="rId7">
            <anchor moveWithCells="1">
              <from>
                <xdr:col>0</xdr:col>
                <xdr:colOff>9525</xdr:colOff>
                <xdr:row>0</xdr:row>
                <xdr:rowOff>9525</xdr:rowOff>
              </from>
              <to>
                <xdr:col>9</xdr:col>
                <xdr:colOff>371475</xdr:colOff>
                <xdr:row>54</xdr:row>
                <xdr:rowOff>95250</xdr:rowOff>
              </to>
            </anchor>
          </objectPr>
        </oleObject>
      </mc:Choice>
      <mc:Fallback>
        <oleObject progId="Dokument" shapeId="15370" r:id="rId6"/>
      </mc:Fallback>
    </mc:AlternateContent>
    <mc:AlternateContent xmlns:mc="http://schemas.openxmlformats.org/markup-compatibility/2006">
      <mc:Choice Requires="x14">
        <oleObject progId="Dokument" shapeId="15371" r:id="rId8">
          <objectPr defaultSize="0" r:id="rId9">
            <anchor moveWithCells="1">
              <from>
                <xdr:col>0</xdr:col>
                <xdr:colOff>0</xdr:colOff>
                <xdr:row>53</xdr:row>
                <xdr:rowOff>95250</xdr:rowOff>
              </from>
              <to>
                <xdr:col>9</xdr:col>
                <xdr:colOff>361950</xdr:colOff>
                <xdr:row>65</xdr:row>
                <xdr:rowOff>104775</xdr:rowOff>
              </to>
            </anchor>
          </objectPr>
        </oleObject>
      </mc:Choice>
      <mc:Fallback>
        <oleObject progId="Dokument" shapeId="15371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9"/>
  <sheetViews>
    <sheetView tabSelected="1" workbookViewId="0">
      <selection activeCell="G4" sqref="G4"/>
    </sheetView>
  </sheetViews>
  <sheetFormatPr defaultRowHeight="12.75" x14ac:dyDescent="0.2"/>
  <cols>
    <col min="1" max="1" width="20.42578125" style="1" customWidth="1"/>
    <col min="2" max="2" width="19" style="1" bestFit="1" customWidth="1"/>
    <col min="3" max="3" width="7.28515625" style="1" customWidth="1"/>
    <col min="4" max="4" width="2.85546875" style="1" customWidth="1"/>
    <col min="5" max="5" width="23.28515625" style="1" bestFit="1" customWidth="1"/>
    <col min="6" max="6" width="19" style="1" bestFit="1" customWidth="1"/>
    <col min="7" max="7" width="7.5703125" style="1" bestFit="1" customWidth="1"/>
    <col min="8" max="8" width="3.28515625" style="1" customWidth="1"/>
    <col min="9" max="9" width="23.28515625" style="1" bestFit="1" customWidth="1"/>
    <col min="10" max="10" width="19" style="1" bestFit="1" customWidth="1"/>
    <col min="11" max="11" width="7.5703125" style="1" bestFit="1" customWidth="1"/>
    <col min="12" max="13" width="9.140625" style="1"/>
    <col min="14" max="14" width="28.140625" style="1" bestFit="1" customWidth="1"/>
    <col min="15" max="16384" width="9.140625" style="1"/>
  </cols>
  <sheetData>
    <row r="1" spans="1:13" s="4" customFormat="1" ht="18" x14ac:dyDescent="0.25">
      <c r="E1" s="61" t="s">
        <v>20</v>
      </c>
    </row>
    <row r="2" spans="1:13" ht="25.5" x14ac:dyDescent="0.2">
      <c r="A2" s="87" t="s">
        <v>176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4" customFormat="1" x14ac:dyDescent="0.2">
      <c r="A3" s="39"/>
    </row>
    <row r="4" spans="1:13" s="4" customFormat="1" x14ac:dyDescent="0.2">
      <c r="A4" s="29" t="s">
        <v>15</v>
      </c>
    </row>
    <row r="5" spans="1:13" s="4" customFormat="1" x14ac:dyDescent="0.2">
      <c r="A5" s="4" t="s">
        <v>0</v>
      </c>
      <c r="B5" s="33">
        <v>0.04</v>
      </c>
    </row>
    <row r="6" spans="1:13" s="4" customFormat="1" ht="14.25" customHeight="1" x14ac:dyDescent="0.2">
      <c r="A6" s="4" t="s">
        <v>1</v>
      </c>
      <c r="B6" s="33">
        <v>0.02</v>
      </c>
    </row>
    <row r="7" spans="1:13" s="4" customFormat="1" x14ac:dyDescent="0.2">
      <c r="A7" s="4" t="s">
        <v>16</v>
      </c>
      <c r="B7" s="33">
        <f>B5-B6</f>
        <v>0.02</v>
      </c>
    </row>
    <row r="8" spans="1:13" s="4" customFormat="1" ht="25.5" x14ac:dyDescent="0.2">
      <c r="A8" s="5" t="s">
        <v>2</v>
      </c>
      <c r="B8" s="33">
        <v>0.01</v>
      </c>
    </row>
    <row r="9" spans="1:13" s="4" customFormat="1" x14ac:dyDescent="0.2">
      <c r="A9" s="5" t="s">
        <v>3</v>
      </c>
      <c r="B9" s="33">
        <f>B5-B8-B6</f>
        <v>9.9999999999999985E-3</v>
      </c>
    </row>
    <row r="10" spans="1:13" s="4" customFormat="1" ht="14.25" customHeight="1" x14ac:dyDescent="0.2"/>
    <row r="11" spans="1:13" ht="14.25" customHeight="1" x14ac:dyDescent="0.2">
      <c r="A11" s="5" t="s">
        <v>4</v>
      </c>
      <c r="B11" s="86">
        <v>30</v>
      </c>
      <c r="C11" s="4" t="s"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s="4" customFormat="1" ht="14.25" customHeight="1" x14ac:dyDescent="0.2">
      <c r="A12" s="5"/>
      <c r="B12" s="40"/>
    </row>
    <row r="13" spans="1:13" s="4" customFormat="1" ht="14.25" customHeight="1" x14ac:dyDescent="0.2">
      <c r="A13" s="5"/>
      <c r="B13" s="40"/>
    </row>
    <row r="14" spans="1:13" ht="17.25" customHeight="1" x14ac:dyDescent="0.25">
      <c r="A14" s="88" t="s">
        <v>185</v>
      </c>
      <c r="B14" s="44"/>
      <c r="C14" s="22"/>
      <c r="D14" s="4"/>
      <c r="E14" s="89" t="s">
        <v>186</v>
      </c>
      <c r="F14" s="45"/>
      <c r="G14" s="21"/>
      <c r="H14" s="4"/>
      <c r="I14" s="89" t="s">
        <v>187</v>
      </c>
      <c r="J14" s="45"/>
      <c r="K14" s="21"/>
      <c r="L14" s="4"/>
      <c r="M14" s="4"/>
    </row>
    <row r="15" spans="1:13" s="4" customFormat="1" ht="14.25" customHeight="1" x14ac:dyDescent="0.2">
      <c r="A15" s="6" t="s">
        <v>6</v>
      </c>
      <c r="B15" s="44"/>
      <c r="C15" s="22"/>
      <c r="E15" s="6" t="s">
        <v>6</v>
      </c>
      <c r="F15" s="44"/>
      <c r="G15" s="22"/>
      <c r="I15" s="6" t="s">
        <v>6</v>
      </c>
      <c r="J15" s="44"/>
      <c r="K15" s="22"/>
    </row>
    <row r="16" spans="1:13" ht="14.25" customHeight="1" x14ac:dyDescent="0.2">
      <c r="A16" s="7" t="s">
        <v>12</v>
      </c>
      <c r="B16" s="90">
        <v>1000000</v>
      </c>
      <c r="C16" s="21"/>
      <c r="D16" s="4"/>
      <c r="E16" s="7" t="s">
        <v>12</v>
      </c>
      <c r="F16" s="91">
        <v>800000</v>
      </c>
      <c r="G16" s="16"/>
      <c r="H16" s="4"/>
      <c r="I16" s="7" t="s">
        <v>12</v>
      </c>
      <c r="J16" s="91">
        <v>1200000</v>
      </c>
      <c r="K16" s="16"/>
      <c r="L16" s="4"/>
      <c r="M16" s="4"/>
    </row>
    <row r="17" spans="1:16" s="4" customFormat="1" ht="14.25" customHeight="1" x14ac:dyDescent="0.2">
      <c r="A17" s="8"/>
      <c r="B17" s="17"/>
      <c r="C17" s="14"/>
      <c r="E17" s="20"/>
      <c r="F17" s="46"/>
      <c r="G17" s="16"/>
      <c r="I17" s="20"/>
      <c r="J17" s="46"/>
      <c r="K17" s="16"/>
    </row>
    <row r="18" spans="1:16" s="4" customFormat="1" ht="14.25" customHeight="1" x14ac:dyDescent="0.2">
      <c r="A18" s="6" t="s">
        <v>17</v>
      </c>
      <c r="B18" s="44"/>
      <c r="C18" s="22"/>
      <c r="E18" s="6" t="s">
        <v>17</v>
      </c>
      <c r="F18" s="44"/>
      <c r="G18" s="22"/>
      <c r="I18" s="6" t="s">
        <v>17</v>
      </c>
      <c r="J18" s="44"/>
      <c r="K18" s="22"/>
    </row>
    <row r="19" spans="1:16" ht="14.25" customHeight="1" x14ac:dyDescent="0.2">
      <c r="A19" s="9" t="s">
        <v>10</v>
      </c>
      <c r="B19" s="90">
        <v>100000</v>
      </c>
      <c r="C19" s="21"/>
      <c r="D19" s="4"/>
      <c r="E19" s="9" t="s">
        <v>10</v>
      </c>
      <c r="F19" s="91">
        <v>120000</v>
      </c>
      <c r="G19" s="16"/>
      <c r="H19" s="4"/>
      <c r="I19" s="9" t="s">
        <v>10</v>
      </c>
      <c r="J19" s="91">
        <v>90000</v>
      </c>
      <c r="K19" s="16"/>
      <c r="L19" s="4"/>
      <c r="M19" s="4"/>
    </row>
    <row r="20" spans="1:16" s="4" customFormat="1" ht="15.75" customHeight="1" x14ac:dyDescent="0.2">
      <c r="A20" s="10" t="s">
        <v>13</v>
      </c>
      <c r="B20" s="30">
        <f>B19*(POWER(1+B9,B11)-1)/(B9*(POWER(1+B9,B11)))</f>
        <v>2580770.8221287611</v>
      </c>
      <c r="C20" s="16"/>
      <c r="E20" s="10" t="s">
        <v>13</v>
      </c>
      <c r="F20" s="30">
        <f>F19*(POWER(1+B9,B11)-1)/(B9*(POWER(1+B9,B11)))</f>
        <v>3096924.9865545132</v>
      </c>
      <c r="G20" s="16"/>
      <c r="I20" s="10" t="s">
        <v>13</v>
      </c>
      <c r="J20" s="30">
        <f>J19*(POWER(1+B9,B11)-1)/(B9*(POWER(1+B9,B11)))</f>
        <v>2322693.739915885</v>
      </c>
      <c r="K20" s="16"/>
    </row>
    <row r="21" spans="1:16" s="4" customFormat="1" ht="14.25" customHeight="1" x14ac:dyDescent="0.2">
      <c r="A21" s="8"/>
      <c r="B21" s="17"/>
      <c r="C21" s="14"/>
      <c r="E21" s="20"/>
      <c r="F21" s="46"/>
      <c r="G21" s="16"/>
      <c r="I21" s="20"/>
      <c r="J21" s="46"/>
      <c r="K21" s="16"/>
    </row>
    <row r="22" spans="1:16" s="4" customFormat="1" ht="14.25" customHeight="1" x14ac:dyDescent="0.2">
      <c r="A22" s="6" t="s">
        <v>160</v>
      </c>
      <c r="B22" s="44"/>
      <c r="C22" s="18"/>
      <c r="E22" s="6" t="s">
        <v>160</v>
      </c>
      <c r="F22" s="44"/>
      <c r="G22" s="22"/>
      <c r="I22" s="6" t="s">
        <v>160</v>
      </c>
      <c r="J22" s="44"/>
      <c r="K22" s="22"/>
    </row>
    <row r="23" spans="1:16" ht="14.25" customHeight="1" x14ac:dyDescent="0.2">
      <c r="A23" s="9" t="s">
        <v>19</v>
      </c>
      <c r="B23" s="93">
        <v>1</v>
      </c>
      <c r="C23" s="19" t="s">
        <v>7</v>
      </c>
      <c r="D23" s="4"/>
      <c r="E23" s="9" t="s">
        <v>19</v>
      </c>
      <c r="F23" s="94">
        <v>1</v>
      </c>
      <c r="G23" s="13" t="s">
        <v>7</v>
      </c>
      <c r="H23" s="4"/>
      <c r="I23" s="9" t="s">
        <v>19</v>
      </c>
      <c r="J23" s="94">
        <v>1</v>
      </c>
      <c r="K23" s="13" t="s">
        <v>7</v>
      </c>
      <c r="L23" s="4"/>
      <c r="M23" s="4"/>
    </row>
    <row r="24" spans="1:16" ht="14.25" customHeight="1" x14ac:dyDescent="0.2">
      <c r="A24" s="11" t="s">
        <v>18</v>
      </c>
      <c r="B24" s="92">
        <v>5000</v>
      </c>
      <c r="C24" s="13"/>
      <c r="D24" s="4"/>
      <c r="E24" s="11" t="s">
        <v>18</v>
      </c>
      <c r="F24" s="92">
        <v>4500</v>
      </c>
      <c r="G24" s="13"/>
      <c r="H24" s="4"/>
      <c r="I24" s="11" t="s">
        <v>18</v>
      </c>
      <c r="J24" s="92">
        <v>21</v>
      </c>
      <c r="K24" s="13"/>
      <c r="L24" s="4"/>
      <c r="M24" s="4"/>
    </row>
    <row r="25" spans="1:16" ht="12.75" hidden="1" customHeight="1" x14ac:dyDescent="0.2">
      <c r="A25" s="41" t="s">
        <v>8</v>
      </c>
      <c r="B25" s="42"/>
      <c r="C25" s="27" t="s">
        <v>9</v>
      </c>
      <c r="D25" s="64"/>
      <c r="E25" s="25" t="s">
        <v>8</v>
      </c>
      <c r="F25" s="42"/>
      <c r="G25" s="27" t="s">
        <v>9</v>
      </c>
      <c r="H25" s="64"/>
      <c r="I25" s="25" t="s">
        <v>8</v>
      </c>
      <c r="J25" s="42"/>
      <c r="K25" s="27" t="s">
        <v>9</v>
      </c>
      <c r="L25" s="4"/>
      <c r="M25" s="4"/>
      <c r="N25" s="2"/>
      <c r="O25" s="2"/>
      <c r="P25" s="2"/>
    </row>
    <row r="26" spans="1:16" ht="12.75" hidden="1" customHeight="1" x14ac:dyDescent="0.2">
      <c r="A26" s="43">
        <f>B23</f>
        <v>1</v>
      </c>
      <c r="B26" s="42">
        <f t="shared" ref="B26:B57" si="0">IF(A26&lt;=$B$11,A26,0)</f>
        <v>1</v>
      </c>
      <c r="C26" s="34">
        <f t="shared" ref="C26:C57" si="1">IF(B26&gt;=1,$B$24/POWER(1+$B$7,B26),0)</f>
        <v>4901.9607843137255</v>
      </c>
      <c r="D26" s="64"/>
      <c r="E26" s="28">
        <f>F23</f>
        <v>1</v>
      </c>
      <c r="F26" s="42">
        <f t="shared" ref="F26:F57" si="2">IF(E26&lt;=$B$11,E26,0)</f>
        <v>1</v>
      </c>
      <c r="G26" s="34">
        <f>IF(F26&gt;=1,$F$24/POWER(1+$B$7,F26),0)</f>
        <v>4411.7647058823532</v>
      </c>
      <c r="H26" s="64"/>
      <c r="I26" s="28">
        <f>J23</f>
        <v>1</v>
      </c>
      <c r="J26" s="42">
        <f t="shared" ref="J26:J57" si="3">IF(I26&lt;=$B$11,I26,0)</f>
        <v>1</v>
      </c>
      <c r="K26" s="34">
        <f>IF(J26&gt;=1,$J$24/POWER(1+$B$7,J26),0)</f>
        <v>20.588235294117645</v>
      </c>
      <c r="L26" s="4"/>
      <c r="M26" s="4"/>
      <c r="N26" s="2"/>
      <c r="O26" s="2"/>
      <c r="P26" s="2"/>
    </row>
    <row r="27" spans="1:16" ht="12.75" hidden="1" customHeight="1" x14ac:dyDescent="0.2">
      <c r="A27" s="41">
        <f>B23*2</f>
        <v>2</v>
      </c>
      <c r="B27" s="42">
        <f t="shared" si="0"/>
        <v>2</v>
      </c>
      <c r="C27" s="34">
        <f t="shared" si="1"/>
        <v>4805.8439061899271</v>
      </c>
      <c r="D27" s="64"/>
      <c r="E27" s="25">
        <f>F23*2</f>
        <v>2</v>
      </c>
      <c r="F27" s="42">
        <f t="shared" si="2"/>
        <v>2</v>
      </c>
      <c r="G27" s="34">
        <f t="shared" ref="G27:G57" si="4">IF(F27&gt;=1,$F$24/POWER(1+$B$7,F27),0)</f>
        <v>4325.2595155709341</v>
      </c>
      <c r="H27" s="64"/>
      <c r="I27" s="25">
        <f>J23*2</f>
        <v>2</v>
      </c>
      <c r="J27" s="42">
        <f t="shared" si="3"/>
        <v>2</v>
      </c>
      <c r="K27" s="34">
        <f t="shared" ref="K27:K57" si="5">IF(J27&gt;=1,$J$24/POWER(1+$B$7,J27),0)</f>
        <v>20.184544405997695</v>
      </c>
      <c r="L27" s="4"/>
      <c r="M27" s="4"/>
      <c r="N27" s="2"/>
      <c r="O27" s="2"/>
      <c r="P27" s="2"/>
    </row>
    <row r="28" spans="1:16" ht="12.75" hidden="1" customHeight="1" x14ac:dyDescent="0.2">
      <c r="A28" s="41">
        <f>B23*3</f>
        <v>3</v>
      </c>
      <c r="B28" s="42">
        <f t="shared" si="0"/>
        <v>3</v>
      </c>
      <c r="C28" s="34">
        <f t="shared" si="1"/>
        <v>4711.6116727352228</v>
      </c>
      <c r="D28" s="64"/>
      <c r="E28" s="25">
        <f>F23*3</f>
        <v>3</v>
      </c>
      <c r="F28" s="42">
        <f t="shared" si="2"/>
        <v>3</v>
      </c>
      <c r="G28" s="34">
        <f t="shared" si="4"/>
        <v>4240.4505054617002</v>
      </c>
      <c r="H28" s="64"/>
      <c r="I28" s="25">
        <f>J23*3</f>
        <v>3</v>
      </c>
      <c r="J28" s="42">
        <f t="shared" si="3"/>
        <v>3</v>
      </c>
      <c r="K28" s="34">
        <f t="shared" si="5"/>
        <v>19.788769025487937</v>
      </c>
      <c r="L28" s="4"/>
      <c r="M28" s="4"/>
      <c r="N28" s="2"/>
      <c r="O28" s="2"/>
      <c r="P28" s="2"/>
    </row>
    <row r="29" spans="1:16" ht="12.75" hidden="1" customHeight="1" x14ac:dyDescent="0.2">
      <c r="A29" s="41">
        <f>B23*4</f>
        <v>4</v>
      </c>
      <c r="B29" s="42">
        <f t="shared" si="0"/>
        <v>4</v>
      </c>
      <c r="C29" s="34">
        <f t="shared" si="1"/>
        <v>4619.2271301325709</v>
      </c>
      <c r="D29" s="64"/>
      <c r="E29" s="25">
        <f>F23*4</f>
        <v>4</v>
      </c>
      <c r="F29" s="42">
        <f t="shared" si="2"/>
        <v>4</v>
      </c>
      <c r="G29" s="34">
        <f t="shared" si="4"/>
        <v>4157.3044171193142</v>
      </c>
      <c r="H29" s="64"/>
      <c r="I29" s="25">
        <f>J23*4</f>
        <v>4</v>
      </c>
      <c r="J29" s="42">
        <f t="shared" si="3"/>
        <v>4</v>
      </c>
      <c r="K29" s="34">
        <f t="shared" si="5"/>
        <v>19.400753946556797</v>
      </c>
      <c r="L29" s="4"/>
      <c r="M29" s="4"/>
    </row>
    <row r="30" spans="1:16" ht="12.75" hidden="1" customHeight="1" x14ac:dyDescent="0.2">
      <c r="A30" s="41">
        <f>B23*5</f>
        <v>5</v>
      </c>
      <c r="B30" s="42">
        <f t="shared" si="0"/>
        <v>5</v>
      </c>
      <c r="C30" s="34">
        <f t="shared" si="1"/>
        <v>4528.6540491495798</v>
      </c>
      <c r="D30" s="64"/>
      <c r="E30" s="25">
        <f>F23*5</f>
        <v>5</v>
      </c>
      <c r="F30" s="42">
        <f t="shared" si="2"/>
        <v>5</v>
      </c>
      <c r="G30" s="34">
        <f t="shared" si="4"/>
        <v>4075.7886442346216</v>
      </c>
      <c r="H30" s="64"/>
      <c r="I30" s="25">
        <f>J23*5</f>
        <v>5</v>
      </c>
      <c r="J30" s="42">
        <f t="shared" si="3"/>
        <v>5</v>
      </c>
      <c r="K30" s="34">
        <f t="shared" si="5"/>
        <v>19.020347006428235</v>
      </c>
      <c r="L30" s="4"/>
      <c r="M30" s="4"/>
    </row>
    <row r="31" spans="1:16" hidden="1" x14ac:dyDescent="0.2">
      <c r="A31" s="41">
        <f>B23*6</f>
        <v>6</v>
      </c>
      <c r="B31" s="42">
        <f t="shared" si="0"/>
        <v>6</v>
      </c>
      <c r="C31" s="34">
        <f t="shared" si="1"/>
        <v>4439.8569109309601</v>
      </c>
      <c r="D31" s="64"/>
      <c r="E31" s="25">
        <f>F23*6</f>
        <v>6</v>
      </c>
      <c r="F31" s="42">
        <f t="shared" si="2"/>
        <v>6</v>
      </c>
      <c r="G31" s="34">
        <f t="shared" si="4"/>
        <v>3995.8712198378639</v>
      </c>
      <c r="H31" s="64"/>
      <c r="I31" s="25">
        <f>J23*6</f>
        <v>6</v>
      </c>
      <c r="J31" s="42">
        <f t="shared" si="3"/>
        <v>6</v>
      </c>
      <c r="K31" s="34">
        <f t="shared" si="5"/>
        <v>18.647399025910033</v>
      </c>
      <c r="L31" s="4"/>
      <c r="M31" s="4"/>
    </row>
    <row r="32" spans="1:16" hidden="1" x14ac:dyDescent="0.2">
      <c r="A32" s="41">
        <f>B23*7</f>
        <v>7</v>
      </c>
      <c r="B32" s="42">
        <f t="shared" si="0"/>
        <v>7</v>
      </c>
      <c r="C32" s="34">
        <f t="shared" si="1"/>
        <v>4352.8008930695696</v>
      </c>
      <c r="D32" s="64"/>
      <c r="E32" s="25">
        <f>F23*7</f>
        <v>7</v>
      </c>
      <c r="F32" s="42">
        <f t="shared" si="2"/>
        <v>7</v>
      </c>
      <c r="G32" s="34">
        <f t="shared" si="4"/>
        <v>3917.5208037626126</v>
      </c>
      <c r="H32" s="64"/>
      <c r="I32" s="25">
        <f>J23*7</f>
        <v>7</v>
      </c>
      <c r="J32" s="42">
        <f t="shared" si="3"/>
        <v>7</v>
      </c>
      <c r="K32" s="34">
        <f t="shared" si="5"/>
        <v>18.281763750892193</v>
      </c>
      <c r="L32" s="4"/>
      <c r="M32" s="4"/>
    </row>
    <row r="33" spans="1:13" hidden="1" x14ac:dyDescent="0.2">
      <c r="A33" s="41">
        <f>B23*8</f>
        <v>8</v>
      </c>
      <c r="B33" s="42">
        <f t="shared" si="0"/>
        <v>8</v>
      </c>
      <c r="C33" s="34">
        <f t="shared" si="1"/>
        <v>4267.4518559505577</v>
      </c>
      <c r="D33" s="64"/>
      <c r="E33" s="25">
        <f>F23*8</f>
        <v>8</v>
      </c>
      <c r="F33" s="42">
        <f t="shared" si="2"/>
        <v>8</v>
      </c>
      <c r="G33" s="34">
        <f t="shared" si="4"/>
        <v>3840.7066703555024</v>
      </c>
      <c r="H33" s="64"/>
      <c r="I33" s="25">
        <f>J23*8</f>
        <v>8</v>
      </c>
      <c r="J33" s="42">
        <f t="shared" si="3"/>
        <v>8</v>
      </c>
      <c r="K33" s="34">
        <f t="shared" si="5"/>
        <v>17.923297794992344</v>
      </c>
      <c r="L33" s="4"/>
      <c r="M33" s="4"/>
    </row>
    <row r="34" spans="1:13" ht="13.5" hidden="1" customHeight="1" x14ac:dyDescent="0.2">
      <c r="A34" s="41">
        <f>B23*9</f>
        <v>9</v>
      </c>
      <c r="B34" s="42">
        <f t="shared" si="0"/>
        <v>9</v>
      </c>
      <c r="C34" s="34">
        <f t="shared" si="1"/>
        <v>4183.7763293632925</v>
      </c>
      <c r="D34" s="64"/>
      <c r="E34" s="25">
        <f>F23*9</f>
        <v>9</v>
      </c>
      <c r="F34" s="42">
        <f t="shared" si="2"/>
        <v>9</v>
      </c>
      <c r="G34" s="34">
        <f t="shared" si="4"/>
        <v>3765.3986964269629</v>
      </c>
      <c r="H34" s="64"/>
      <c r="I34" s="25">
        <f>J23*9</f>
        <v>9</v>
      </c>
      <c r="J34" s="42">
        <f t="shared" si="3"/>
        <v>9</v>
      </c>
      <c r="K34" s="34">
        <f t="shared" si="5"/>
        <v>17.571860583325826</v>
      </c>
      <c r="L34" s="4"/>
      <c r="M34" s="4"/>
    </row>
    <row r="35" spans="1:13" hidden="1" x14ac:dyDescent="0.2">
      <c r="A35" s="41">
        <f>B23*10</f>
        <v>10</v>
      </c>
      <c r="B35" s="42">
        <f t="shared" si="0"/>
        <v>10</v>
      </c>
      <c r="C35" s="34">
        <f t="shared" si="1"/>
        <v>4101.7414993757766</v>
      </c>
      <c r="D35" s="64"/>
      <c r="E35" s="25">
        <f>F23*10</f>
        <v>10</v>
      </c>
      <c r="F35" s="42">
        <f t="shared" si="2"/>
        <v>10</v>
      </c>
      <c r="G35" s="34">
        <f t="shared" si="4"/>
        <v>3691.567349438199</v>
      </c>
      <c r="H35" s="64"/>
      <c r="I35" s="25">
        <f>J23*10</f>
        <v>10</v>
      </c>
      <c r="J35" s="42">
        <f t="shared" si="3"/>
        <v>10</v>
      </c>
      <c r="K35" s="34">
        <f t="shared" si="5"/>
        <v>17.22731429737826</v>
      </c>
      <c r="L35" s="4"/>
      <c r="M35" s="4"/>
    </row>
    <row r="36" spans="1:13" ht="12" hidden="1" customHeight="1" x14ac:dyDescent="0.2">
      <c r="A36" s="41">
        <f>B23*11</f>
        <v>11</v>
      </c>
      <c r="B36" s="42">
        <f t="shared" si="0"/>
        <v>11</v>
      </c>
      <c r="C36" s="34">
        <f t="shared" si="1"/>
        <v>4021.3151954664481</v>
      </c>
      <c r="D36" s="64"/>
      <c r="E36" s="25">
        <f>F23*11</f>
        <v>11</v>
      </c>
      <c r="F36" s="42">
        <f t="shared" si="2"/>
        <v>11</v>
      </c>
      <c r="G36" s="34">
        <f t="shared" si="4"/>
        <v>3619.1836759198036</v>
      </c>
      <c r="H36" s="64"/>
      <c r="I36" s="25">
        <f>J23*11</f>
        <v>11</v>
      </c>
      <c r="J36" s="42">
        <f t="shared" si="3"/>
        <v>11</v>
      </c>
      <c r="K36" s="34">
        <f t="shared" si="5"/>
        <v>16.889523820959084</v>
      </c>
      <c r="L36" s="4"/>
      <c r="M36" s="4"/>
    </row>
    <row r="37" spans="1:13" hidden="1" x14ac:dyDescent="0.2">
      <c r="A37" s="41">
        <f>B23*12</f>
        <v>12</v>
      </c>
      <c r="B37" s="42">
        <f t="shared" si="0"/>
        <v>12</v>
      </c>
      <c r="C37" s="34">
        <f t="shared" si="1"/>
        <v>3942.465877908282</v>
      </c>
      <c r="D37" s="64"/>
      <c r="E37" s="25">
        <f>F23*12</f>
        <v>12</v>
      </c>
      <c r="F37" s="42">
        <f t="shared" si="2"/>
        <v>12</v>
      </c>
      <c r="G37" s="34">
        <f t="shared" si="4"/>
        <v>3548.219290117454</v>
      </c>
      <c r="H37" s="64"/>
      <c r="I37" s="25">
        <f>J23*12</f>
        <v>12</v>
      </c>
      <c r="J37" s="42">
        <f t="shared" si="3"/>
        <v>12</v>
      </c>
      <c r="K37" s="34">
        <f t="shared" si="5"/>
        <v>16.558356687214783</v>
      </c>
      <c r="L37" s="4"/>
      <c r="M37" s="4"/>
    </row>
    <row r="38" spans="1:13" hidden="1" x14ac:dyDescent="0.2">
      <c r="A38" s="41">
        <f>B23*13</f>
        <v>13</v>
      </c>
      <c r="B38" s="42">
        <f t="shared" si="0"/>
        <v>13</v>
      </c>
      <c r="C38" s="34">
        <f t="shared" si="1"/>
        <v>3865.1626254002767</v>
      </c>
      <c r="D38" s="64"/>
      <c r="E38" s="25">
        <f>F23*13</f>
        <v>13</v>
      </c>
      <c r="F38" s="42">
        <f t="shared" si="2"/>
        <v>13</v>
      </c>
      <c r="G38" s="34">
        <f t="shared" si="4"/>
        <v>3478.6463628602492</v>
      </c>
      <c r="H38" s="64"/>
      <c r="I38" s="25">
        <f>J23*13</f>
        <v>13</v>
      </c>
      <c r="J38" s="42">
        <f t="shared" si="3"/>
        <v>13</v>
      </c>
      <c r="K38" s="34">
        <f t="shared" si="5"/>
        <v>16.233683026681163</v>
      </c>
      <c r="L38" s="4"/>
      <c r="M38" s="4"/>
    </row>
    <row r="39" spans="1:13" hidden="1" x14ac:dyDescent="0.2">
      <c r="A39" s="41">
        <f>B23*14</f>
        <v>14</v>
      </c>
      <c r="B39" s="42">
        <f t="shared" si="0"/>
        <v>14</v>
      </c>
      <c r="C39" s="34">
        <f t="shared" si="1"/>
        <v>3789.3751229414474</v>
      </c>
      <c r="D39" s="64"/>
      <c r="E39" s="25">
        <f>F23*14</f>
        <v>14</v>
      </c>
      <c r="F39" s="42">
        <f t="shared" si="2"/>
        <v>14</v>
      </c>
      <c r="G39" s="34">
        <f t="shared" si="4"/>
        <v>3410.4376106473028</v>
      </c>
      <c r="H39" s="64"/>
      <c r="I39" s="25">
        <f>J23*14</f>
        <v>14</v>
      </c>
      <c r="J39" s="42">
        <f t="shared" si="3"/>
        <v>14</v>
      </c>
      <c r="K39" s="34">
        <f t="shared" si="5"/>
        <v>15.915375516354079</v>
      </c>
      <c r="L39" s="4"/>
      <c r="M39" s="4"/>
    </row>
    <row r="40" spans="1:13" hidden="1" x14ac:dyDescent="0.2">
      <c r="A40" s="41">
        <f>B23*15</f>
        <v>15</v>
      </c>
      <c r="B40" s="42">
        <f t="shared" si="0"/>
        <v>15</v>
      </c>
      <c r="C40" s="34">
        <f t="shared" si="1"/>
        <v>3715.0736499425966</v>
      </c>
      <c r="D40" s="64"/>
      <c r="E40" s="25">
        <f>F23*15</f>
        <v>15</v>
      </c>
      <c r="F40" s="42">
        <f t="shared" si="2"/>
        <v>15</v>
      </c>
      <c r="G40" s="34">
        <f t="shared" si="4"/>
        <v>3343.5662849483369</v>
      </c>
      <c r="H40" s="64"/>
      <c r="I40" s="25">
        <f>J23*15</f>
        <v>15</v>
      </c>
      <c r="J40" s="42">
        <f t="shared" si="3"/>
        <v>15</v>
      </c>
      <c r="K40" s="34">
        <f t="shared" si="5"/>
        <v>15.603309329758906</v>
      </c>
      <c r="L40" s="4"/>
      <c r="M40" s="4"/>
    </row>
    <row r="41" spans="1:13" hidden="1" x14ac:dyDescent="0.2">
      <c r="A41" s="41">
        <f>B23*16</f>
        <v>16</v>
      </c>
      <c r="B41" s="42">
        <f t="shared" si="0"/>
        <v>16</v>
      </c>
      <c r="C41" s="34">
        <f t="shared" si="1"/>
        <v>3642.2290685711723</v>
      </c>
      <c r="D41" s="64"/>
      <c r="E41" s="25">
        <f>F23*16</f>
        <v>16</v>
      </c>
      <c r="F41" s="42">
        <f t="shared" si="2"/>
        <v>16</v>
      </c>
      <c r="G41" s="34">
        <f t="shared" si="4"/>
        <v>3278.006161714055</v>
      </c>
      <c r="H41" s="64"/>
      <c r="I41" s="25">
        <f>J23*16</f>
        <v>16</v>
      </c>
      <c r="J41" s="42">
        <f t="shared" si="3"/>
        <v>16</v>
      </c>
      <c r="K41" s="34">
        <f t="shared" si="5"/>
        <v>15.297362087998923</v>
      </c>
      <c r="L41" s="4"/>
      <c r="M41" s="4"/>
    </row>
    <row r="42" spans="1:13" hidden="1" x14ac:dyDescent="0.2">
      <c r="A42" s="41">
        <f>$B$23*17</f>
        <v>17</v>
      </c>
      <c r="B42" s="42">
        <f t="shared" si="0"/>
        <v>17</v>
      </c>
      <c r="C42" s="34">
        <f t="shared" si="1"/>
        <v>3570.8128123246784</v>
      </c>
      <c r="D42" s="64"/>
      <c r="E42" s="25">
        <f>$F$23*17</f>
        <v>17</v>
      </c>
      <c r="F42" s="42">
        <f t="shared" si="2"/>
        <v>17</v>
      </c>
      <c r="G42" s="34">
        <f t="shared" si="4"/>
        <v>3213.7315310922108</v>
      </c>
      <c r="H42" s="64"/>
      <c r="I42" s="25">
        <f>$J$23*17</f>
        <v>17</v>
      </c>
      <c r="J42" s="42">
        <f t="shared" si="3"/>
        <v>17</v>
      </c>
      <c r="K42" s="34">
        <f t="shared" si="5"/>
        <v>14.99741381176365</v>
      </c>
      <c r="L42" s="4"/>
      <c r="M42" s="4"/>
    </row>
    <row r="43" spans="1:13" hidden="1" x14ac:dyDescent="0.2">
      <c r="A43" s="43">
        <f>$B$23*18</f>
        <v>18</v>
      </c>
      <c r="B43" s="42">
        <f t="shared" si="0"/>
        <v>18</v>
      </c>
      <c r="C43" s="34">
        <f t="shared" si="1"/>
        <v>3500.7968748281164</v>
      </c>
      <c r="D43" s="64"/>
      <c r="E43" s="25">
        <f>$F$23*18</f>
        <v>18</v>
      </c>
      <c r="F43" s="42">
        <f t="shared" si="2"/>
        <v>18</v>
      </c>
      <c r="G43" s="34">
        <f t="shared" si="4"/>
        <v>3150.7171873453049</v>
      </c>
      <c r="H43" s="64"/>
      <c r="I43" s="25">
        <f>$J$23*18</f>
        <v>18</v>
      </c>
      <c r="J43" s="42">
        <f t="shared" si="3"/>
        <v>18</v>
      </c>
      <c r="K43" s="34">
        <f t="shared" si="5"/>
        <v>14.70334687427809</v>
      </c>
      <c r="L43" s="4"/>
      <c r="M43" s="4"/>
    </row>
    <row r="44" spans="1:13" hidden="1" x14ac:dyDescent="0.2">
      <c r="A44" s="41">
        <f>$B$23*19</f>
        <v>19</v>
      </c>
      <c r="B44" s="42">
        <f t="shared" si="0"/>
        <v>19</v>
      </c>
      <c r="C44" s="34">
        <f t="shared" si="1"/>
        <v>3432.153798851095</v>
      </c>
      <c r="D44" s="64"/>
      <c r="E44" s="25">
        <f>$F$23*19</f>
        <v>19</v>
      </c>
      <c r="F44" s="42">
        <f t="shared" si="2"/>
        <v>19</v>
      </c>
      <c r="G44" s="34">
        <f t="shared" si="4"/>
        <v>3088.9384189659854</v>
      </c>
      <c r="H44" s="64"/>
      <c r="I44" s="25">
        <f>$J$23*19</f>
        <v>19</v>
      </c>
      <c r="J44" s="42">
        <f t="shared" si="3"/>
        <v>19</v>
      </c>
      <c r="K44" s="34">
        <f t="shared" si="5"/>
        <v>14.415045955174598</v>
      </c>
      <c r="L44" s="4"/>
      <c r="M44" s="4"/>
    </row>
    <row r="45" spans="1:13" hidden="1" x14ac:dyDescent="0.2">
      <c r="A45" s="41">
        <f>$B$23*20</f>
        <v>20</v>
      </c>
      <c r="B45" s="42">
        <f t="shared" si="0"/>
        <v>20</v>
      </c>
      <c r="C45" s="34">
        <f t="shared" si="1"/>
        <v>3364.8566655402888</v>
      </c>
      <c r="D45" s="64"/>
      <c r="E45" s="25">
        <f>$F$23*20</f>
        <v>20</v>
      </c>
      <c r="F45" s="42">
        <f t="shared" si="2"/>
        <v>20</v>
      </c>
      <c r="G45" s="34">
        <f t="shared" si="4"/>
        <v>3028.37099898626</v>
      </c>
      <c r="H45" s="64"/>
      <c r="I45" s="25">
        <f>$J$23*20</f>
        <v>20</v>
      </c>
      <c r="J45" s="42">
        <f t="shared" si="3"/>
        <v>20</v>
      </c>
      <c r="K45" s="34">
        <f t="shared" si="5"/>
        <v>14.132397995269212</v>
      </c>
      <c r="L45" s="4"/>
      <c r="M45" s="4"/>
    </row>
    <row r="46" spans="1:13" hidden="1" x14ac:dyDescent="0.2">
      <c r="A46" s="43">
        <f>$B$23*21</f>
        <v>21</v>
      </c>
      <c r="B46" s="42">
        <f t="shared" si="0"/>
        <v>21</v>
      </c>
      <c r="C46" s="34">
        <f t="shared" si="1"/>
        <v>3298.8790838630284</v>
      </c>
      <c r="D46" s="64"/>
      <c r="E46" s="25">
        <f>$F$23*21</f>
        <v>21</v>
      </c>
      <c r="F46" s="42">
        <f t="shared" si="2"/>
        <v>21</v>
      </c>
      <c r="G46" s="34">
        <f t="shared" si="4"/>
        <v>2968.9911754767254</v>
      </c>
      <c r="H46" s="64"/>
      <c r="I46" s="25">
        <f>$J$23*21</f>
        <v>21</v>
      </c>
      <c r="J46" s="42">
        <f t="shared" si="3"/>
        <v>21</v>
      </c>
      <c r="K46" s="34">
        <f t="shared" si="5"/>
        <v>13.855292152224719</v>
      </c>
      <c r="L46" s="4"/>
      <c r="M46" s="4"/>
    </row>
    <row r="47" spans="1:13" hidden="1" x14ac:dyDescent="0.2">
      <c r="A47" s="41">
        <f>$B$23*22</f>
        <v>22</v>
      </c>
      <c r="B47" s="42">
        <f t="shared" si="0"/>
        <v>22</v>
      </c>
      <c r="C47" s="34">
        <f t="shared" si="1"/>
        <v>3234.1951802578706</v>
      </c>
      <c r="D47" s="64"/>
      <c r="E47" s="25">
        <f>$F$23*22</f>
        <v>22</v>
      </c>
      <c r="F47" s="42">
        <f t="shared" si="2"/>
        <v>22</v>
      </c>
      <c r="G47" s="34">
        <f t="shared" si="4"/>
        <v>2910.7756622320835</v>
      </c>
      <c r="H47" s="64"/>
      <c r="I47" s="25">
        <f>$J$23*22</f>
        <v>22</v>
      </c>
      <c r="J47" s="42">
        <f t="shared" si="3"/>
        <v>22</v>
      </c>
      <c r="K47" s="34">
        <f t="shared" si="5"/>
        <v>13.583619757083056</v>
      </c>
      <c r="L47" s="4"/>
      <c r="M47" s="4"/>
    </row>
    <row r="48" spans="1:13" hidden="1" x14ac:dyDescent="0.2">
      <c r="A48" s="41">
        <f>$B$23*23</f>
        <v>23</v>
      </c>
      <c r="B48" s="42">
        <f t="shared" si="0"/>
        <v>23</v>
      </c>
      <c r="C48" s="34">
        <f t="shared" si="1"/>
        <v>3170.7795884881093</v>
      </c>
      <c r="D48" s="64"/>
      <c r="E48" s="25">
        <f>$F$23*23</f>
        <v>23</v>
      </c>
      <c r="F48" s="42">
        <f t="shared" si="2"/>
        <v>23</v>
      </c>
      <c r="G48" s="34">
        <f>IF(F48&gt;=1,$F$24/POWER(1+$B$7,F48),0)</f>
        <v>2853.7016296392981</v>
      </c>
      <c r="H48" s="64"/>
      <c r="I48" s="25">
        <f>$J$23*23</f>
        <v>23</v>
      </c>
      <c r="J48" s="42">
        <f t="shared" si="3"/>
        <v>23</v>
      </c>
      <c r="K48" s="34">
        <f t="shared" si="5"/>
        <v>13.317274271650058</v>
      </c>
      <c r="L48" s="4"/>
      <c r="M48" s="4"/>
    </row>
    <row r="49" spans="1:13" hidden="1" x14ac:dyDescent="0.2">
      <c r="A49" s="43">
        <f>$B$23*24</f>
        <v>24</v>
      </c>
      <c r="B49" s="42">
        <f t="shared" si="0"/>
        <v>24</v>
      </c>
      <c r="C49" s="34">
        <f t="shared" si="1"/>
        <v>3108.6074396942245</v>
      </c>
      <c r="D49" s="64"/>
      <c r="E49" s="25">
        <f>$F$23*24</f>
        <v>24</v>
      </c>
      <c r="F49" s="42">
        <f t="shared" si="2"/>
        <v>24</v>
      </c>
      <c r="G49" s="34">
        <f t="shared" si="4"/>
        <v>2797.7466957248021</v>
      </c>
      <c r="H49" s="64"/>
      <c r="I49" s="25">
        <f>$J$23*24</f>
        <v>24</v>
      </c>
      <c r="J49" s="42">
        <f t="shared" si="3"/>
        <v>24</v>
      </c>
      <c r="K49" s="34">
        <f t="shared" si="5"/>
        <v>13.056151246715743</v>
      </c>
      <c r="L49" s="4"/>
      <c r="M49" s="4"/>
    </row>
    <row r="50" spans="1:13" hidden="1" x14ac:dyDescent="0.2">
      <c r="A50" s="43">
        <f>$B$23*25</f>
        <v>25</v>
      </c>
      <c r="B50" s="42">
        <f t="shared" si="0"/>
        <v>25</v>
      </c>
      <c r="C50" s="34">
        <f t="shared" si="1"/>
        <v>3047.6543526413966</v>
      </c>
      <c r="D50" s="64"/>
      <c r="E50" s="25">
        <f>$F$23*25</f>
        <v>25</v>
      </c>
      <c r="F50" s="42">
        <f t="shared" si="2"/>
        <v>25</v>
      </c>
      <c r="G50" s="34">
        <f t="shared" si="4"/>
        <v>2742.8889173772568</v>
      </c>
      <c r="H50" s="64"/>
      <c r="I50" s="25">
        <f>$J$23*25</f>
        <v>25</v>
      </c>
      <c r="J50" s="42">
        <f t="shared" si="3"/>
        <v>25</v>
      </c>
      <c r="K50" s="34">
        <f t="shared" si="5"/>
        <v>12.800148281093866</v>
      </c>
      <c r="L50" s="4"/>
      <c r="M50" s="4"/>
    </row>
    <row r="51" spans="1:13" hidden="1" x14ac:dyDescent="0.2">
      <c r="A51" s="43">
        <f>$B$23*26</f>
        <v>26</v>
      </c>
      <c r="B51" s="42">
        <f t="shared" si="0"/>
        <v>26</v>
      </c>
      <c r="C51" s="34">
        <f t="shared" si="1"/>
        <v>2987.8964241582316</v>
      </c>
      <c r="D51" s="64"/>
      <c r="E51" s="25">
        <f>$F$23*26</f>
        <v>26</v>
      </c>
      <c r="F51" s="42">
        <f t="shared" si="2"/>
        <v>26</v>
      </c>
      <c r="G51" s="34">
        <f t="shared" si="4"/>
        <v>2689.1067817424087</v>
      </c>
      <c r="H51" s="64"/>
      <c r="I51" s="25">
        <f>$J$23*26</f>
        <v>26</v>
      </c>
      <c r="J51" s="42">
        <f t="shared" si="3"/>
        <v>26</v>
      </c>
      <c r="K51" s="34">
        <f t="shared" si="5"/>
        <v>12.549164981464573</v>
      </c>
      <c r="L51" s="4"/>
      <c r="M51" s="4"/>
    </row>
    <row r="52" spans="1:13" hidden="1" x14ac:dyDescent="0.2">
      <c r="A52" s="43">
        <f>$B$23*27</f>
        <v>27</v>
      </c>
      <c r="B52" s="42">
        <f t="shared" si="0"/>
        <v>27</v>
      </c>
      <c r="C52" s="34">
        <f t="shared" si="1"/>
        <v>2929.3102197629728</v>
      </c>
      <c r="D52" s="64"/>
      <c r="E52" s="25">
        <f>$F$23*27</f>
        <v>27</v>
      </c>
      <c r="F52" s="42">
        <f t="shared" si="2"/>
        <v>27</v>
      </c>
      <c r="G52" s="34">
        <f t="shared" si="4"/>
        <v>2636.3791977866754</v>
      </c>
      <c r="H52" s="64"/>
      <c r="I52" s="25">
        <f>$J$23*27</f>
        <v>27</v>
      </c>
      <c r="J52" s="42">
        <f t="shared" si="3"/>
        <v>27</v>
      </c>
      <c r="K52" s="34">
        <f t="shared" si="5"/>
        <v>12.303102923004486</v>
      </c>
      <c r="L52" s="4"/>
      <c r="M52" s="4"/>
    </row>
    <row r="53" spans="1:13" hidden="1" x14ac:dyDescent="0.2">
      <c r="A53" s="43">
        <f>$B$23*28</f>
        <v>28</v>
      </c>
      <c r="B53" s="42">
        <f t="shared" si="0"/>
        <v>28</v>
      </c>
      <c r="C53" s="34">
        <f t="shared" si="1"/>
        <v>2871.8727644735022</v>
      </c>
      <c r="D53" s="64"/>
      <c r="E53" s="25">
        <f>$F$23*28</f>
        <v>28</v>
      </c>
      <c r="F53" s="42">
        <f t="shared" si="2"/>
        <v>28</v>
      </c>
      <c r="G53" s="34">
        <f t="shared" si="4"/>
        <v>2584.6854880261517</v>
      </c>
      <c r="H53" s="64"/>
      <c r="I53" s="25">
        <f>$J$23*28</f>
        <v>28</v>
      </c>
      <c r="J53" s="42">
        <f t="shared" si="3"/>
        <v>28</v>
      </c>
      <c r="K53" s="34">
        <f t="shared" si="5"/>
        <v>12.061865610788709</v>
      </c>
      <c r="L53" s="4"/>
      <c r="M53" s="4"/>
    </row>
    <row r="54" spans="1:13" hidden="1" x14ac:dyDescent="0.2">
      <c r="A54" s="43">
        <f>$B$23*29</f>
        <v>29</v>
      </c>
      <c r="B54" s="42">
        <f t="shared" si="0"/>
        <v>29</v>
      </c>
      <c r="C54" s="34">
        <f t="shared" si="1"/>
        <v>2815.5615337975514</v>
      </c>
      <c r="D54" s="64"/>
      <c r="E54" s="25">
        <f>$F$23*29</f>
        <v>29</v>
      </c>
      <c r="F54" s="42">
        <f t="shared" si="2"/>
        <v>29</v>
      </c>
      <c r="G54" s="34">
        <f t="shared" si="4"/>
        <v>2534.0053804177965</v>
      </c>
      <c r="H54" s="64"/>
      <c r="I54" s="25">
        <f>$J$23*29</f>
        <v>29</v>
      </c>
      <c r="J54" s="42">
        <f t="shared" si="3"/>
        <v>29</v>
      </c>
      <c r="K54" s="34">
        <f t="shared" si="5"/>
        <v>11.825358441949716</v>
      </c>
      <c r="L54" s="4"/>
      <c r="M54" s="4"/>
    </row>
    <row r="55" spans="1:13" hidden="1" x14ac:dyDescent="0.2">
      <c r="A55" s="43">
        <f>$B$23*30</f>
        <v>30</v>
      </c>
      <c r="B55" s="42">
        <f t="shared" si="0"/>
        <v>30</v>
      </c>
      <c r="C55" s="34">
        <f t="shared" si="1"/>
        <v>2760.3544448995599</v>
      </c>
      <c r="D55" s="64"/>
      <c r="E55" s="25">
        <f>$F$23*30</f>
        <v>30</v>
      </c>
      <c r="F55" s="42">
        <f t="shared" si="2"/>
        <v>30</v>
      </c>
      <c r="G55" s="34">
        <f t="shared" si="4"/>
        <v>2484.3190004096041</v>
      </c>
      <c r="H55" s="64"/>
      <c r="I55" s="25">
        <f>$J$23*30</f>
        <v>30</v>
      </c>
      <c r="J55" s="42">
        <f t="shared" si="3"/>
        <v>30</v>
      </c>
      <c r="K55" s="34">
        <f t="shared" si="5"/>
        <v>11.593488668578152</v>
      </c>
      <c r="L55" s="4"/>
      <c r="M55" s="4"/>
    </row>
    <row r="56" spans="1:13" hidden="1" x14ac:dyDescent="0.2">
      <c r="A56" s="43">
        <f>$B$23*31</f>
        <v>31</v>
      </c>
      <c r="B56" s="42">
        <f t="shared" si="0"/>
        <v>0</v>
      </c>
      <c r="C56" s="34">
        <f t="shared" si="1"/>
        <v>0</v>
      </c>
      <c r="D56" s="64"/>
      <c r="E56" s="25">
        <f>$F$23*31</f>
        <v>31</v>
      </c>
      <c r="F56" s="42">
        <f t="shared" si="2"/>
        <v>0</v>
      </c>
      <c r="G56" s="34">
        <f t="shared" si="4"/>
        <v>0</v>
      </c>
      <c r="H56" s="64"/>
      <c r="I56" s="25">
        <f>$J$23*31</f>
        <v>31</v>
      </c>
      <c r="J56" s="42">
        <f t="shared" si="3"/>
        <v>0</v>
      </c>
      <c r="K56" s="34">
        <f t="shared" si="5"/>
        <v>0</v>
      </c>
      <c r="L56" s="4"/>
      <c r="M56" s="4"/>
    </row>
    <row r="57" spans="1:13" hidden="1" x14ac:dyDescent="0.2">
      <c r="A57" s="43">
        <f>$B$23*32</f>
        <v>32</v>
      </c>
      <c r="B57" s="42">
        <f t="shared" si="0"/>
        <v>0</v>
      </c>
      <c r="C57" s="34">
        <f t="shared" si="1"/>
        <v>0</v>
      </c>
      <c r="D57" s="64"/>
      <c r="E57" s="25">
        <f>$F$23*32</f>
        <v>32</v>
      </c>
      <c r="F57" s="42">
        <f t="shared" si="2"/>
        <v>0</v>
      </c>
      <c r="G57" s="34">
        <f t="shared" si="4"/>
        <v>0</v>
      </c>
      <c r="H57" s="64"/>
      <c r="I57" s="25">
        <f>$J$23*32</f>
        <v>32</v>
      </c>
      <c r="J57" s="42">
        <f t="shared" si="3"/>
        <v>0</v>
      </c>
      <c r="K57" s="34">
        <f t="shared" si="5"/>
        <v>0</v>
      </c>
      <c r="L57" s="4"/>
      <c r="M57" s="4"/>
    </row>
    <row r="58" spans="1:13" hidden="1" x14ac:dyDescent="0.2">
      <c r="A58" s="43">
        <f>$B$23*33</f>
        <v>33</v>
      </c>
      <c r="B58" s="42">
        <f t="shared" ref="B58:B75" si="6">IF(A58&lt;=$B$11,A58,0)</f>
        <v>0</v>
      </c>
      <c r="C58" s="34">
        <f t="shared" ref="C58:C75" si="7">IF(B58&gt;=1,$B$24/POWER(1+$B$7,B58),0)</f>
        <v>0</v>
      </c>
      <c r="D58" s="64"/>
      <c r="E58" s="25">
        <f>$F$23*33</f>
        <v>33</v>
      </c>
      <c r="F58" s="42">
        <f t="shared" ref="F58:F75" si="8">IF(E58&lt;=$B$11,E58,0)</f>
        <v>0</v>
      </c>
      <c r="G58" s="34">
        <f t="shared" ref="G58:G75" si="9">IF(F58&gt;=1,$F$24/POWER(1+$B$7,F58),0)</f>
        <v>0</v>
      </c>
      <c r="H58" s="64"/>
      <c r="I58" s="25">
        <f>$J$23*33</f>
        <v>33</v>
      </c>
      <c r="J58" s="42">
        <f t="shared" ref="J58:J75" si="10">IF(I58&lt;=$B$11,I58,0)</f>
        <v>0</v>
      </c>
      <c r="K58" s="34">
        <f t="shared" ref="K58:K75" si="11">IF(J58&gt;=1,$J$24/POWER(1+$B$7,J58),0)</f>
        <v>0</v>
      </c>
      <c r="L58" s="4"/>
      <c r="M58" s="4"/>
    </row>
    <row r="59" spans="1:13" hidden="1" x14ac:dyDescent="0.2">
      <c r="A59" s="43">
        <f>$B$23*34</f>
        <v>34</v>
      </c>
      <c r="B59" s="42">
        <f t="shared" si="6"/>
        <v>0</v>
      </c>
      <c r="C59" s="34">
        <f t="shared" si="7"/>
        <v>0</v>
      </c>
      <c r="D59" s="64"/>
      <c r="E59" s="25">
        <f>$F$23*34</f>
        <v>34</v>
      </c>
      <c r="F59" s="42">
        <f t="shared" si="8"/>
        <v>0</v>
      </c>
      <c r="G59" s="34">
        <f t="shared" si="9"/>
        <v>0</v>
      </c>
      <c r="H59" s="64"/>
      <c r="I59" s="25">
        <f>$J$23*34</f>
        <v>34</v>
      </c>
      <c r="J59" s="42">
        <f t="shared" si="10"/>
        <v>0</v>
      </c>
      <c r="K59" s="34">
        <f t="shared" si="11"/>
        <v>0</v>
      </c>
      <c r="L59" s="4"/>
      <c r="M59" s="4"/>
    </row>
    <row r="60" spans="1:13" hidden="1" x14ac:dyDescent="0.2">
      <c r="A60" s="43">
        <f>$B$23*35</f>
        <v>35</v>
      </c>
      <c r="B60" s="42">
        <f t="shared" si="6"/>
        <v>0</v>
      </c>
      <c r="C60" s="34">
        <f t="shared" si="7"/>
        <v>0</v>
      </c>
      <c r="D60" s="64"/>
      <c r="E60" s="25">
        <f>$F$23*35</f>
        <v>35</v>
      </c>
      <c r="F60" s="42">
        <f t="shared" si="8"/>
        <v>0</v>
      </c>
      <c r="G60" s="34">
        <f t="shared" si="9"/>
        <v>0</v>
      </c>
      <c r="H60" s="64"/>
      <c r="I60" s="25">
        <f>$J$23*35</f>
        <v>35</v>
      </c>
      <c r="J60" s="42">
        <f t="shared" si="10"/>
        <v>0</v>
      </c>
      <c r="K60" s="34">
        <f t="shared" si="11"/>
        <v>0</v>
      </c>
      <c r="L60" s="4"/>
      <c r="M60" s="4"/>
    </row>
    <row r="61" spans="1:13" hidden="1" x14ac:dyDescent="0.2">
      <c r="A61" s="43">
        <f>$B$23*36</f>
        <v>36</v>
      </c>
      <c r="B61" s="42">
        <f t="shared" si="6"/>
        <v>0</v>
      </c>
      <c r="C61" s="34">
        <f t="shared" si="7"/>
        <v>0</v>
      </c>
      <c r="D61" s="64"/>
      <c r="E61" s="25">
        <f>$F$23*36</f>
        <v>36</v>
      </c>
      <c r="F61" s="42">
        <f t="shared" si="8"/>
        <v>0</v>
      </c>
      <c r="G61" s="34">
        <f t="shared" si="9"/>
        <v>0</v>
      </c>
      <c r="H61" s="64"/>
      <c r="I61" s="25">
        <f>$J$23*36</f>
        <v>36</v>
      </c>
      <c r="J61" s="42">
        <f t="shared" si="10"/>
        <v>0</v>
      </c>
      <c r="K61" s="34">
        <f t="shared" si="11"/>
        <v>0</v>
      </c>
      <c r="L61" s="4"/>
      <c r="M61" s="4"/>
    </row>
    <row r="62" spans="1:13" hidden="1" x14ac:dyDescent="0.2">
      <c r="A62" s="43">
        <f>$B$23*37</f>
        <v>37</v>
      </c>
      <c r="B62" s="42">
        <f t="shared" si="6"/>
        <v>0</v>
      </c>
      <c r="C62" s="34">
        <f t="shared" si="7"/>
        <v>0</v>
      </c>
      <c r="D62" s="64"/>
      <c r="E62" s="25">
        <f>$F$23*37</f>
        <v>37</v>
      </c>
      <c r="F62" s="42">
        <f t="shared" si="8"/>
        <v>0</v>
      </c>
      <c r="G62" s="34">
        <f t="shared" si="9"/>
        <v>0</v>
      </c>
      <c r="H62" s="64"/>
      <c r="I62" s="25">
        <f>$J$23*37</f>
        <v>37</v>
      </c>
      <c r="J62" s="42">
        <f t="shared" si="10"/>
        <v>0</v>
      </c>
      <c r="K62" s="34">
        <f t="shared" si="11"/>
        <v>0</v>
      </c>
      <c r="L62" s="4"/>
      <c r="M62" s="4"/>
    </row>
    <row r="63" spans="1:13" hidden="1" x14ac:dyDescent="0.2">
      <c r="A63" s="43">
        <f>$B$23*38</f>
        <v>38</v>
      </c>
      <c r="B63" s="42">
        <f t="shared" si="6"/>
        <v>0</v>
      </c>
      <c r="C63" s="34">
        <f t="shared" si="7"/>
        <v>0</v>
      </c>
      <c r="D63" s="64"/>
      <c r="E63" s="25">
        <f>$F$23*38</f>
        <v>38</v>
      </c>
      <c r="F63" s="42">
        <f t="shared" si="8"/>
        <v>0</v>
      </c>
      <c r="G63" s="34">
        <f t="shared" si="9"/>
        <v>0</v>
      </c>
      <c r="H63" s="64"/>
      <c r="I63" s="25">
        <f>$J$23*38</f>
        <v>38</v>
      </c>
      <c r="J63" s="42">
        <f t="shared" si="10"/>
        <v>0</v>
      </c>
      <c r="K63" s="34">
        <f t="shared" si="11"/>
        <v>0</v>
      </c>
      <c r="L63" s="4"/>
      <c r="M63" s="4"/>
    </row>
    <row r="64" spans="1:13" hidden="1" x14ac:dyDescent="0.2">
      <c r="A64" s="43">
        <f>$B$23*39</f>
        <v>39</v>
      </c>
      <c r="B64" s="42">
        <f t="shared" si="6"/>
        <v>0</v>
      </c>
      <c r="C64" s="34">
        <f t="shared" si="7"/>
        <v>0</v>
      </c>
      <c r="D64" s="64"/>
      <c r="E64" s="25">
        <f>$F$23*39</f>
        <v>39</v>
      </c>
      <c r="F64" s="42">
        <f t="shared" si="8"/>
        <v>0</v>
      </c>
      <c r="G64" s="34">
        <f t="shared" si="9"/>
        <v>0</v>
      </c>
      <c r="H64" s="64"/>
      <c r="I64" s="25">
        <f>$J$23*39</f>
        <v>39</v>
      </c>
      <c r="J64" s="42">
        <f t="shared" si="10"/>
        <v>0</v>
      </c>
      <c r="K64" s="34">
        <f t="shared" si="11"/>
        <v>0</v>
      </c>
      <c r="L64" s="4"/>
      <c r="M64" s="4"/>
    </row>
    <row r="65" spans="1:13" hidden="1" x14ac:dyDescent="0.2">
      <c r="A65" s="43">
        <f>$B$23*40</f>
        <v>40</v>
      </c>
      <c r="B65" s="42">
        <f t="shared" si="6"/>
        <v>0</v>
      </c>
      <c r="C65" s="34">
        <f t="shared" si="7"/>
        <v>0</v>
      </c>
      <c r="D65" s="64"/>
      <c r="E65" s="25">
        <f>$F$23*40</f>
        <v>40</v>
      </c>
      <c r="F65" s="42">
        <f t="shared" si="8"/>
        <v>0</v>
      </c>
      <c r="G65" s="34">
        <f t="shared" si="9"/>
        <v>0</v>
      </c>
      <c r="H65" s="64"/>
      <c r="I65" s="25">
        <f>$J$23*40</f>
        <v>40</v>
      </c>
      <c r="J65" s="42">
        <f t="shared" si="10"/>
        <v>0</v>
      </c>
      <c r="K65" s="34">
        <f t="shared" si="11"/>
        <v>0</v>
      </c>
      <c r="L65" s="4"/>
      <c r="M65" s="4"/>
    </row>
    <row r="66" spans="1:13" hidden="1" x14ac:dyDescent="0.2">
      <c r="A66" s="43">
        <f>$B$23*41</f>
        <v>41</v>
      </c>
      <c r="B66" s="42">
        <f t="shared" si="6"/>
        <v>0</v>
      </c>
      <c r="C66" s="34">
        <f t="shared" si="7"/>
        <v>0</v>
      </c>
      <c r="D66" s="64"/>
      <c r="E66" s="25">
        <f>$F$23*41</f>
        <v>41</v>
      </c>
      <c r="F66" s="42">
        <f t="shared" si="8"/>
        <v>0</v>
      </c>
      <c r="G66" s="34">
        <f t="shared" si="9"/>
        <v>0</v>
      </c>
      <c r="H66" s="64"/>
      <c r="I66" s="25">
        <f>$J$23*41</f>
        <v>41</v>
      </c>
      <c r="J66" s="42">
        <f t="shared" si="10"/>
        <v>0</v>
      </c>
      <c r="K66" s="34">
        <f t="shared" si="11"/>
        <v>0</v>
      </c>
      <c r="L66" s="4"/>
      <c r="M66" s="4"/>
    </row>
    <row r="67" spans="1:13" hidden="1" x14ac:dyDescent="0.2">
      <c r="A67" s="43">
        <f>$B$23*42</f>
        <v>42</v>
      </c>
      <c r="B67" s="42">
        <f t="shared" si="6"/>
        <v>0</v>
      </c>
      <c r="C67" s="34">
        <f t="shared" si="7"/>
        <v>0</v>
      </c>
      <c r="D67" s="64"/>
      <c r="E67" s="25">
        <f>$F$23*42</f>
        <v>42</v>
      </c>
      <c r="F67" s="42">
        <f t="shared" si="8"/>
        <v>0</v>
      </c>
      <c r="G67" s="34">
        <f t="shared" si="9"/>
        <v>0</v>
      </c>
      <c r="H67" s="64"/>
      <c r="I67" s="25">
        <f>$J$23*42</f>
        <v>42</v>
      </c>
      <c r="J67" s="42">
        <f t="shared" si="10"/>
        <v>0</v>
      </c>
      <c r="K67" s="34">
        <f t="shared" si="11"/>
        <v>0</v>
      </c>
      <c r="L67" s="4"/>
      <c r="M67" s="4"/>
    </row>
    <row r="68" spans="1:13" hidden="1" x14ac:dyDescent="0.2">
      <c r="A68" s="43">
        <f>$B$23*43</f>
        <v>43</v>
      </c>
      <c r="B68" s="42">
        <f t="shared" si="6"/>
        <v>0</v>
      </c>
      <c r="C68" s="34">
        <f t="shared" si="7"/>
        <v>0</v>
      </c>
      <c r="D68" s="64"/>
      <c r="E68" s="25">
        <f>$F$23*43</f>
        <v>43</v>
      </c>
      <c r="F68" s="42">
        <f t="shared" si="8"/>
        <v>0</v>
      </c>
      <c r="G68" s="34">
        <f t="shared" si="9"/>
        <v>0</v>
      </c>
      <c r="H68" s="64"/>
      <c r="I68" s="25">
        <f>$J$23*43</f>
        <v>43</v>
      </c>
      <c r="J68" s="42">
        <f t="shared" si="10"/>
        <v>0</v>
      </c>
      <c r="K68" s="34">
        <f t="shared" si="11"/>
        <v>0</v>
      </c>
      <c r="L68" s="4"/>
      <c r="M68" s="4"/>
    </row>
    <row r="69" spans="1:13" hidden="1" x14ac:dyDescent="0.2">
      <c r="A69" s="43">
        <f>$B$23*44</f>
        <v>44</v>
      </c>
      <c r="B69" s="42">
        <f t="shared" si="6"/>
        <v>0</v>
      </c>
      <c r="C69" s="34">
        <f t="shared" si="7"/>
        <v>0</v>
      </c>
      <c r="D69" s="64"/>
      <c r="E69" s="25">
        <f>$F$23*44</f>
        <v>44</v>
      </c>
      <c r="F69" s="42">
        <f t="shared" si="8"/>
        <v>0</v>
      </c>
      <c r="G69" s="34">
        <f t="shared" si="9"/>
        <v>0</v>
      </c>
      <c r="H69" s="64"/>
      <c r="I69" s="25">
        <f>$J$23*44</f>
        <v>44</v>
      </c>
      <c r="J69" s="42">
        <f t="shared" si="10"/>
        <v>0</v>
      </c>
      <c r="K69" s="34">
        <f t="shared" si="11"/>
        <v>0</v>
      </c>
      <c r="L69" s="4"/>
      <c r="M69" s="4"/>
    </row>
    <row r="70" spans="1:13" hidden="1" x14ac:dyDescent="0.2">
      <c r="A70" s="43">
        <f>$B$23*45</f>
        <v>45</v>
      </c>
      <c r="B70" s="42">
        <f t="shared" si="6"/>
        <v>0</v>
      </c>
      <c r="C70" s="34">
        <f t="shared" si="7"/>
        <v>0</v>
      </c>
      <c r="D70" s="64"/>
      <c r="E70" s="25">
        <f>$F$23*45</f>
        <v>45</v>
      </c>
      <c r="F70" s="42">
        <f t="shared" si="8"/>
        <v>0</v>
      </c>
      <c r="G70" s="34">
        <f t="shared" si="9"/>
        <v>0</v>
      </c>
      <c r="H70" s="64"/>
      <c r="I70" s="25">
        <f>$J$23*45</f>
        <v>45</v>
      </c>
      <c r="J70" s="42">
        <f t="shared" si="10"/>
        <v>0</v>
      </c>
      <c r="K70" s="34">
        <f t="shared" si="11"/>
        <v>0</v>
      </c>
      <c r="L70" s="4"/>
      <c r="M70" s="4"/>
    </row>
    <row r="71" spans="1:13" hidden="1" x14ac:dyDescent="0.2">
      <c r="A71" s="43">
        <f>$B$23*46</f>
        <v>46</v>
      </c>
      <c r="B71" s="42">
        <f t="shared" si="6"/>
        <v>0</v>
      </c>
      <c r="C71" s="34">
        <f t="shared" si="7"/>
        <v>0</v>
      </c>
      <c r="D71" s="64"/>
      <c r="E71" s="25">
        <f>$F$23*46</f>
        <v>46</v>
      </c>
      <c r="F71" s="42">
        <f t="shared" si="8"/>
        <v>0</v>
      </c>
      <c r="G71" s="34">
        <f t="shared" si="9"/>
        <v>0</v>
      </c>
      <c r="H71" s="64"/>
      <c r="I71" s="25">
        <f>$J$23*46</f>
        <v>46</v>
      </c>
      <c r="J71" s="42">
        <f t="shared" si="10"/>
        <v>0</v>
      </c>
      <c r="K71" s="34">
        <f t="shared" si="11"/>
        <v>0</v>
      </c>
      <c r="L71" s="4"/>
      <c r="M71" s="4"/>
    </row>
    <row r="72" spans="1:13" hidden="1" x14ac:dyDescent="0.2">
      <c r="A72" s="43">
        <f>$B$23*47</f>
        <v>47</v>
      </c>
      <c r="B72" s="42">
        <f t="shared" si="6"/>
        <v>0</v>
      </c>
      <c r="C72" s="34">
        <f t="shared" si="7"/>
        <v>0</v>
      </c>
      <c r="D72" s="64"/>
      <c r="E72" s="25">
        <f>$F$23*47</f>
        <v>47</v>
      </c>
      <c r="F72" s="42">
        <f t="shared" si="8"/>
        <v>0</v>
      </c>
      <c r="G72" s="34">
        <f t="shared" si="9"/>
        <v>0</v>
      </c>
      <c r="H72" s="64"/>
      <c r="I72" s="25">
        <f>$J$23*47</f>
        <v>47</v>
      </c>
      <c r="J72" s="42">
        <f t="shared" si="10"/>
        <v>0</v>
      </c>
      <c r="K72" s="34">
        <f t="shared" si="11"/>
        <v>0</v>
      </c>
      <c r="L72" s="4"/>
      <c r="M72" s="4"/>
    </row>
    <row r="73" spans="1:13" hidden="1" x14ac:dyDescent="0.2">
      <c r="A73" s="43">
        <f>$B$23*48</f>
        <v>48</v>
      </c>
      <c r="B73" s="42">
        <f t="shared" si="6"/>
        <v>0</v>
      </c>
      <c r="C73" s="34">
        <f t="shared" si="7"/>
        <v>0</v>
      </c>
      <c r="D73" s="64"/>
      <c r="E73" s="25">
        <f>$F$23*48</f>
        <v>48</v>
      </c>
      <c r="F73" s="42">
        <f t="shared" si="8"/>
        <v>0</v>
      </c>
      <c r="G73" s="34">
        <f t="shared" si="9"/>
        <v>0</v>
      </c>
      <c r="H73" s="64"/>
      <c r="I73" s="25">
        <f>$J$23*48</f>
        <v>48</v>
      </c>
      <c r="J73" s="42">
        <f t="shared" si="10"/>
        <v>0</v>
      </c>
      <c r="K73" s="34">
        <f t="shared" si="11"/>
        <v>0</v>
      </c>
      <c r="L73" s="4"/>
      <c r="M73" s="4"/>
    </row>
    <row r="74" spans="1:13" hidden="1" x14ac:dyDescent="0.2">
      <c r="A74" s="43">
        <f>$B$23*49</f>
        <v>49</v>
      </c>
      <c r="B74" s="42">
        <f t="shared" si="6"/>
        <v>0</v>
      </c>
      <c r="C74" s="34">
        <f t="shared" si="7"/>
        <v>0</v>
      </c>
      <c r="D74" s="64"/>
      <c r="E74" s="25">
        <f>$F$23*49</f>
        <v>49</v>
      </c>
      <c r="F74" s="42">
        <f t="shared" si="8"/>
        <v>0</v>
      </c>
      <c r="G74" s="34">
        <f t="shared" si="9"/>
        <v>0</v>
      </c>
      <c r="H74" s="64"/>
      <c r="I74" s="25">
        <f>$J$23*49</f>
        <v>49</v>
      </c>
      <c r="J74" s="42">
        <f t="shared" si="10"/>
        <v>0</v>
      </c>
      <c r="K74" s="34">
        <f t="shared" si="11"/>
        <v>0</v>
      </c>
      <c r="L74" s="4"/>
      <c r="M74" s="4"/>
    </row>
    <row r="75" spans="1:13" hidden="1" x14ac:dyDescent="0.2">
      <c r="A75" s="57">
        <f>$B$23*50</f>
        <v>50</v>
      </c>
      <c r="B75" s="42">
        <f t="shared" si="6"/>
        <v>0</v>
      </c>
      <c r="C75" s="34">
        <f t="shared" si="7"/>
        <v>0</v>
      </c>
      <c r="D75" s="65"/>
      <c r="E75" s="26">
        <f>$F$23*50</f>
        <v>50</v>
      </c>
      <c r="F75" s="42">
        <f t="shared" si="8"/>
        <v>0</v>
      </c>
      <c r="G75" s="34">
        <f t="shared" si="9"/>
        <v>0</v>
      </c>
      <c r="H75" s="65"/>
      <c r="I75" s="26">
        <f>$J$23*50</f>
        <v>50</v>
      </c>
      <c r="J75" s="42">
        <f t="shared" si="10"/>
        <v>0</v>
      </c>
      <c r="K75" s="34">
        <f t="shared" si="11"/>
        <v>0</v>
      </c>
      <c r="L75" s="4"/>
      <c r="M75" s="4"/>
    </row>
    <row r="76" spans="1:13" s="4" customFormat="1" ht="27.75" customHeight="1" x14ac:dyDescent="0.2">
      <c r="A76" s="10" t="s">
        <v>181</v>
      </c>
      <c r="B76" s="35">
        <f>SUM(C26:C75)</f>
        <v>111982.27775502202</v>
      </c>
      <c r="C76" s="16"/>
      <c r="E76" s="10" t="s">
        <v>181</v>
      </c>
      <c r="F76" s="30">
        <f>SUM(G26:G75)</f>
        <v>100784.04997951986</v>
      </c>
      <c r="G76" s="16"/>
      <c r="I76" s="10" t="s">
        <v>181</v>
      </c>
      <c r="J76" s="30">
        <f>SUM(K26:K75)</f>
        <v>470.32556657109251</v>
      </c>
      <c r="K76" s="16"/>
    </row>
    <row r="77" spans="1:13" s="4" customFormat="1" x14ac:dyDescent="0.2">
      <c r="A77" s="10"/>
      <c r="B77" s="35"/>
      <c r="C77" s="16"/>
      <c r="E77" s="10"/>
      <c r="F77" s="30"/>
      <c r="G77" s="16"/>
      <c r="I77" s="10"/>
      <c r="J77" s="30"/>
      <c r="K77" s="16"/>
    </row>
    <row r="78" spans="1:13" s="4" customFormat="1" x14ac:dyDescent="0.2">
      <c r="A78" s="36" t="s">
        <v>161</v>
      </c>
      <c r="B78" s="37"/>
      <c r="C78" s="22"/>
      <c r="E78" s="36" t="s">
        <v>161</v>
      </c>
      <c r="F78" s="38"/>
      <c r="G78" s="22"/>
      <c r="I78" s="36" t="s">
        <v>161</v>
      </c>
      <c r="J78" s="38"/>
      <c r="K78" s="22"/>
    </row>
    <row r="79" spans="1:13" ht="12" customHeight="1" x14ac:dyDescent="0.2">
      <c r="A79" s="9" t="s">
        <v>19</v>
      </c>
      <c r="B79" s="94">
        <v>5</v>
      </c>
      <c r="C79" s="13" t="s">
        <v>7</v>
      </c>
      <c r="D79" s="4"/>
      <c r="E79" s="9" t="s">
        <v>19</v>
      </c>
      <c r="F79" s="94">
        <v>7</v>
      </c>
      <c r="G79" s="13" t="s">
        <v>7</v>
      </c>
      <c r="H79" s="4"/>
      <c r="I79" s="9" t="s">
        <v>19</v>
      </c>
      <c r="J79" s="94">
        <v>10</v>
      </c>
      <c r="K79" s="13" t="s">
        <v>7</v>
      </c>
      <c r="L79" s="4"/>
      <c r="M79" s="4"/>
    </row>
    <row r="80" spans="1:13" x14ac:dyDescent="0.2">
      <c r="A80" s="11" t="s">
        <v>18</v>
      </c>
      <c r="B80" s="92">
        <v>20000</v>
      </c>
      <c r="C80" s="13"/>
      <c r="D80" s="4"/>
      <c r="E80" s="11" t="s">
        <v>18</v>
      </c>
      <c r="F80" s="92">
        <v>30000</v>
      </c>
      <c r="G80" s="13"/>
      <c r="H80" s="4"/>
      <c r="I80" s="11" t="s">
        <v>18</v>
      </c>
      <c r="J80" s="92">
        <v>25000</v>
      </c>
      <c r="K80" s="13"/>
      <c r="L80" s="4"/>
      <c r="M80" s="4"/>
    </row>
    <row r="81" spans="1:13" hidden="1" x14ac:dyDescent="0.2">
      <c r="A81" s="25" t="s">
        <v>8</v>
      </c>
      <c r="B81" s="42"/>
      <c r="C81" s="27" t="s">
        <v>9</v>
      </c>
      <c r="D81" s="4"/>
      <c r="E81" s="25" t="s">
        <v>8</v>
      </c>
      <c r="F81" s="42"/>
      <c r="G81" s="27" t="s">
        <v>9</v>
      </c>
      <c r="H81" s="4"/>
      <c r="I81" s="25" t="s">
        <v>8</v>
      </c>
      <c r="J81" s="42"/>
      <c r="K81" s="27" t="s">
        <v>9</v>
      </c>
      <c r="L81" s="4"/>
      <c r="M81" s="4"/>
    </row>
    <row r="82" spans="1:13" hidden="1" x14ac:dyDescent="0.2">
      <c r="A82" s="28">
        <f>B79</f>
        <v>5</v>
      </c>
      <c r="B82" s="42">
        <f t="shared" ref="B82:B131" si="12">IF(A82&lt;=$B$11,A82,0)</f>
        <v>5</v>
      </c>
      <c r="C82" s="34">
        <f>IF(B82&gt;=1,$B$80/POWER(1+$B$7,B82),0)</f>
        <v>18114.616196598319</v>
      </c>
      <c r="D82" s="4"/>
      <c r="E82" s="28">
        <f>F79</f>
        <v>7</v>
      </c>
      <c r="F82" s="42">
        <f t="shared" ref="F82:F131" si="13">IF(E82&lt;=$B$11,E82,0)</f>
        <v>7</v>
      </c>
      <c r="G82" s="34">
        <f>IF(F82&gt;=1,$F$80/POWER(1+$B$7,F82),0)</f>
        <v>26116.805358417416</v>
      </c>
      <c r="H82" s="4"/>
      <c r="I82" s="28">
        <f>J79</f>
        <v>10</v>
      </c>
      <c r="J82" s="42">
        <f t="shared" ref="J82:J131" si="14">IF(I82&lt;=$B$11,I82,0)</f>
        <v>10</v>
      </c>
      <c r="K82" s="34">
        <f>IF(J82&gt;=1,$J$80/POWER(1+$B$7,J82),0)</f>
        <v>20508.707496878884</v>
      </c>
      <c r="L82" s="4"/>
      <c r="M82" s="4"/>
    </row>
    <row r="83" spans="1:13" hidden="1" x14ac:dyDescent="0.2">
      <c r="A83" s="28">
        <f>$B$79+A82</f>
        <v>10</v>
      </c>
      <c r="B83" s="42">
        <f t="shared" si="12"/>
        <v>10</v>
      </c>
      <c r="C83" s="34">
        <f t="shared" ref="C83:C131" si="15">IF(B83&gt;=1,$B$80/POWER(1+$B$7,B83),0)</f>
        <v>16406.965997503106</v>
      </c>
      <c r="D83" s="4"/>
      <c r="E83" s="28">
        <f>$F$79+E82</f>
        <v>14</v>
      </c>
      <c r="F83" s="42">
        <f t="shared" si="13"/>
        <v>14</v>
      </c>
      <c r="G83" s="34">
        <f t="shared" ref="G83:G131" si="16">IF(F83&gt;=1,$F$80/POWER(1+$B$7,F83),0)</f>
        <v>22736.250737648683</v>
      </c>
      <c r="H83" s="4"/>
      <c r="I83" s="28">
        <f>$J$79+I82</f>
        <v>20</v>
      </c>
      <c r="J83" s="42">
        <f t="shared" si="14"/>
        <v>20</v>
      </c>
      <c r="K83" s="34">
        <f t="shared" ref="K83:K131" si="17">IF(J83&gt;=1,$J$80/POWER(1+$B$7,J83),0)</f>
        <v>16824.283327701443</v>
      </c>
      <c r="L83" s="4"/>
      <c r="M83" s="4"/>
    </row>
    <row r="84" spans="1:13" hidden="1" x14ac:dyDescent="0.2">
      <c r="A84" s="28">
        <f t="shared" ref="A84:A131" si="18">$B$79+A83</f>
        <v>15</v>
      </c>
      <c r="B84" s="42">
        <f t="shared" si="12"/>
        <v>15</v>
      </c>
      <c r="C84" s="34">
        <f t="shared" si="15"/>
        <v>14860.294599770386</v>
      </c>
      <c r="D84" s="4"/>
      <c r="E84" s="28">
        <f t="shared" ref="E84:E131" si="19">$F$79+E83</f>
        <v>21</v>
      </c>
      <c r="F84" s="42">
        <f t="shared" si="13"/>
        <v>21</v>
      </c>
      <c r="G84" s="34">
        <f t="shared" si="16"/>
        <v>19793.274503178171</v>
      </c>
      <c r="H84" s="4"/>
      <c r="I84" s="28">
        <f t="shared" ref="I84:I131" si="20">$J$79+I83</f>
        <v>30</v>
      </c>
      <c r="J84" s="42">
        <f t="shared" si="14"/>
        <v>30</v>
      </c>
      <c r="K84" s="34">
        <f t="shared" si="17"/>
        <v>13801.772224497799</v>
      </c>
      <c r="L84" s="4"/>
      <c r="M84" s="4"/>
    </row>
    <row r="85" spans="1:13" hidden="1" x14ac:dyDescent="0.2">
      <c r="A85" s="28">
        <f t="shared" si="18"/>
        <v>20</v>
      </c>
      <c r="B85" s="42">
        <f t="shared" si="12"/>
        <v>20</v>
      </c>
      <c r="C85" s="34">
        <f t="shared" si="15"/>
        <v>13459.426662161155</v>
      </c>
      <c r="D85" s="4"/>
      <c r="E85" s="28">
        <f t="shared" si="19"/>
        <v>28</v>
      </c>
      <c r="F85" s="42">
        <f t="shared" si="13"/>
        <v>28</v>
      </c>
      <c r="G85" s="34">
        <f t="shared" si="16"/>
        <v>17231.236586841012</v>
      </c>
      <c r="H85" s="4"/>
      <c r="I85" s="28">
        <f t="shared" si="20"/>
        <v>40</v>
      </c>
      <c r="J85" s="42">
        <f t="shared" si="14"/>
        <v>0</v>
      </c>
      <c r="K85" s="34">
        <f t="shared" si="17"/>
        <v>0</v>
      </c>
      <c r="L85" s="4"/>
      <c r="M85" s="4"/>
    </row>
    <row r="86" spans="1:13" hidden="1" x14ac:dyDescent="0.2">
      <c r="A86" s="28">
        <f t="shared" si="18"/>
        <v>25</v>
      </c>
      <c r="B86" s="42">
        <f t="shared" si="12"/>
        <v>25</v>
      </c>
      <c r="C86" s="34">
        <f t="shared" si="15"/>
        <v>12190.617410565586</v>
      </c>
      <c r="D86" s="4"/>
      <c r="E86" s="28">
        <f t="shared" si="19"/>
        <v>35</v>
      </c>
      <c r="F86" s="42">
        <f t="shared" si="13"/>
        <v>0</v>
      </c>
      <c r="G86" s="34">
        <f t="shared" si="16"/>
        <v>0</v>
      </c>
      <c r="H86" s="4"/>
      <c r="I86" s="28">
        <f t="shared" si="20"/>
        <v>50</v>
      </c>
      <c r="J86" s="42">
        <f t="shared" si="14"/>
        <v>0</v>
      </c>
      <c r="K86" s="34">
        <f t="shared" si="17"/>
        <v>0</v>
      </c>
      <c r="L86" s="4"/>
      <c r="M86" s="4"/>
    </row>
    <row r="87" spans="1:13" hidden="1" x14ac:dyDescent="0.2">
      <c r="A87" s="28">
        <f t="shared" si="18"/>
        <v>30</v>
      </c>
      <c r="B87" s="42">
        <f t="shared" si="12"/>
        <v>30</v>
      </c>
      <c r="C87" s="34">
        <f>IF(B87&gt;=1,$B$80/POWER(1+$B$7,B87),0)</f>
        <v>11041.41777959824</v>
      </c>
      <c r="D87" s="4"/>
      <c r="E87" s="28">
        <f t="shared" si="19"/>
        <v>42</v>
      </c>
      <c r="F87" s="42">
        <f t="shared" si="13"/>
        <v>0</v>
      </c>
      <c r="G87" s="34">
        <f t="shared" si="16"/>
        <v>0</v>
      </c>
      <c r="H87" s="4"/>
      <c r="I87" s="28">
        <f t="shared" si="20"/>
        <v>60</v>
      </c>
      <c r="J87" s="42">
        <f t="shared" si="14"/>
        <v>0</v>
      </c>
      <c r="K87" s="34">
        <f t="shared" si="17"/>
        <v>0</v>
      </c>
      <c r="L87" s="4"/>
      <c r="M87" s="4"/>
    </row>
    <row r="88" spans="1:13" hidden="1" x14ac:dyDescent="0.2">
      <c r="A88" s="28">
        <f t="shared" si="18"/>
        <v>35</v>
      </c>
      <c r="B88" s="42">
        <f t="shared" si="12"/>
        <v>0</v>
      </c>
      <c r="C88" s="34">
        <f t="shared" si="15"/>
        <v>0</v>
      </c>
      <c r="D88" s="4"/>
      <c r="E88" s="28">
        <f t="shared" si="19"/>
        <v>49</v>
      </c>
      <c r="F88" s="42">
        <f t="shared" si="13"/>
        <v>0</v>
      </c>
      <c r="G88" s="34">
        <f t="shared" si="16"/>
        <v>0</v>
      </c>
      <c r="H88" s="4"/>
      <c r="I88" s="28">
        <f t="shared" si="20"/>
        <v>70</v>
      </c>
      <c r="J88" s="42">
        <f t="shared" si="14"/>
        <v>0</v>
      </c>
      <c r="K88" s="34">
        <f t="shared" si="17"/>
        <v>0</v>
      </c>
      <c r="L88" s="4"/>
      <c r="M88" s="4"/>
    </row>
    <row r="89" spans="1:13" hidden="1" x14ac:dyDescent="0.2">
      <c r="A89" s="28">
        <f t="shared" si="18"/>
        <v>40</v>
      </c>
      <c r="B89" s="42">
        <f t="shared" si="12"/>
        <v>0</v>
      </c>
      <c r="C89" s="34">
        <f t="shared" si="15"/>
        <v>0</v>
      </c>
      <c r="D89" s="4"/>
      <c r="E89" s="28">
        <f t="shared" si="19"/>
        <v>56</v>
      </c>
      <c r="F89" s="42">
        <f t="shared" si="13"/>
        <v>0</v>
      </c>
      <c r="G89" s="34">
        <f t="shared" si="16"/>
        <v>0</v>
      </c>
      <c r="H89" s="4"/>
      <c r="I89" s="28">
        <f t="shared" si="20"/>
        <v>80</v>
      </c>
      <c r="J89" s="42">
        <f t="shared" si="14"/>
        <v>0</v>
      </c>
      <c r="K89" s="34">
        <f t="shared" si="17"/>
        <v>0</v>
      </c>
      <c r="L89" s="4"/>
      <c r="M89" s="4"/>
    </row>
    <row r="90" spans="1:13" hidden="1" x14ac:dyDescent="0.2">
      <c r="A90" s="28">
        <f t="shared" si="18"/>
        <v>45</v>
      </c>
      <c r="B90" s="42">
        <f t="shared" si="12"/>
        <v>0</v>
      </c>
      <c r="C90" s="34">
        <f t="shared" si="15"/>
        <v>0</v>
      </c>
      <c r="D90" s="4"/>
      <c r="E90" s="28">
        <f t="shared" si="19"/>
        <v>63</v>
      </c>
      <c r="F90" s="42">
        <f t="shared" si="13"/>
        <v>0</v>
      </c>
      <c r="G90" s="34">
        <f t="shared" si="16"/>
        <v>0</v>
      </c>
      <c r="H90" s="4"/>
      <c r="I90" s="28">
        <f t="shared" si="20"/>
        <v>90</v>
      </c>
      <c r="J90" s="42">
        <f t="shared" si="14"/>
        <v>0</v>
      </c>
      <c r="K90" s="34">
        <f t="shared" si="17"/>
        <v>0</v>
      </c>
      <c r="L90" s="4"/>
      <c r="M90" s="4"/>
    </row>
    <row r="91" spans="1:13" hidden="1" x14ac:dyDescent="0.2">
      <c r="A91" s="28">
        <f t="shared" si="18"/>
        <v>50</v>
      </c>
      <c r="B91" s="42">
        <f t="shared" si="12"/>
        <v>0</v>
      </c>
      <c r="C91" s="34">
        <f t="shared" si="15"/>
        <v>0</v>
      </c>
      <c r="D91" s="4"/>
      <c r="E91" s="28">
        <f t="shared" si="19"/>
        <v>70</v>
      </c>
      <c r="F91" s="42">
        <f t="shared" si="13"/>
        <v>0</v>
      </c>
      <c r="G91" s="34">
        <f t="shared" si="16"/>
        <v>0</v>
      </c>
      <c r="H91" s="4"/>
      <c r="I91" s="28">
        <f t="shared" si="20"/>
        <v>100</v>
      </c>
      <c r="J91" s="42">
        <f t="shared" si="14"/>
        <v>0</v>
      </c>
      <c r="K91" s="34">
        <f t="shared" si="17"/>
        <v>0</v>
      </c>
      <c r="L91" s="4"/>
      <c r="M91" s="4"/>
    </row>
    <row r="92" spans="1:13" hidden="1" x14ac:dyDescent="0.2">
      <c r="A92" s="28">
        <f t="shared" si="18"/>
        <v>55</v>
      </c>
      <c r="B92" s="42">
        <f t="shared" si="12"/>
        <v>0</v>
      </c>
      <c r="C92" s="34">
        <f t="shared" si="15"/>
        <v>0</v>
      </c>
      <c r="D92" s="4"/>
      <c r="E92" s="28">
        <f t="shared" si="19"/>
        <v>77</v>
      </c>
      <c r="F92" s="42">
        <f t="shared" si="13"/>
        <v>0</v>
      </c>
      <c r="G92" s="34">
        <f t="shared" si="16"/>
        <v>0</v>
      </c>
      <c r="H92" s="4"/>
      <c r="I92" s="28">
        <f t="shared" si="20"/>
        <v>110</v>
      </c>
      <c r="J92" s="42">
        <f t="shared" si="14"/>
        <v>0</v>
      </c>
      <c r="K92" s="34">
        <f t="shared" si="17"/>
        <v>0</v>
      </c>
      <c r="L92" s="4"/>
      <c r="M92" s="4"/>
    </row>
    <row r="93" spans="1:13" hidden="1" x14ac:dyDescent="0.2">
      <c r="A93" s="28">
        <f t="shared" si="18"/>
        <v>60</v>
      </c>
      <c r="B93" s="42">
        <f t="shared" si="12"/>
        <v>0</v>
      </c>
      <c r="C93" s="34">
        <f t="shared" si="15"/>
        <v>0</v>
      </c>
      <c r="D93" s="4"/>
      <c r="E93" s="28">
        <f t="shared" si="19"/>
        <v>84</v>
      </c>
      <c r="F93" s="42">
        <f t="shared" si="13"/>
        <v>0</v>
      </c>
      <c r="G93" s="34">
        <f t="shared" si="16"/>
        <v>0</v>
      </c>
      <c r="H93" s="4"/>
      <c r="I93" s="28">
        <f t="shared" si="20"/>
        <v>120</v>
      </c>
      <c r="J93" s="42">
        <f t="shared" si="14"/>
        <v>0</v>
      </c>
      <c r="K93" s="34">
        <f t="shared" si="17"/>
        <v>0</v>
      </c>
      <c r="L93" s="4"/>
      <c r="M93" s="4"/>
    </row>
    <row r="94" spans="1:13" hidden="1" x14ac:dyDescent="0.2">
      <c r="A94" s="28">
        <f t="shared" si="18"/>
        <v>65</v>
      </c>
      <c r="B94" s="42">
        <f t="shared" si="12"/>
        <v>0</v>
      </c>
      <c r="C94" s="34">
        <f t="shared" si="15"/>
        <v>0</v>
      </c>
      <c r="D94" s="4"/>
      <c r="E94" s="28">
        <f t="shared" si="19"/>
        <v>91</v>
      </c>
      <c r="F94" s="42">
        <f t="shared" si="13"/>
        <v>0</v>
      </c>
      <c r="G94" s="34">
        <f t="shared" si="16"/>
        <v>0</v>
      </c>
      <c r="H94" s="4"/>
      <c r="I94" s="28">
        <f t="shared" si="20"/>
        <v>130</v>
      </c>
      <c r="J94" s="42">
        <f t="shared" si="14"/>
        <v>0</v>
      </c>
      <c r="K94" s="34">
        <f t="shared" si="17"/>
        <v>0</v>
      </c>
      <c r="L94" s="4"/>
      <c r="M94" s="4"/>
    </row>
    <row r="95" spans="1:13" hidden="1" x14ac:dyDescent="0.2">
      <c r="A95" s="28">
        <f t="shared" si="18"/>
        <v>70</v>
      </c>
      <c r="B95" s="42">
        <f t="shared" si="12"/>
        <v>0</v>
      </c>
      <c r="C95" s="34">
        <f t="shared" si="15"/>
        <v>0</v>
      </c>
      <c r="D95" s="4"/>
      <c r="E95" s="28">
        <f t="shared" si="19"/>
        <v>98</v>
      </c>
      <c r="F95" s="42">
        <f t="shared" si="13"/>
        <v>0</v>
      </c>
      <c r="G95" s="34">
        <f t="shared" si="16"/>
        <v>0</v>
      </c>
      <c r="H95" s="4"/>
      <c r="I95" s="28">
        <f t="shared" si="20"/>
        <v>140</v>
      </c>
      <c r="J95" s="42">
        <f>IF(I95&lt;=$B$11,I95,0)</f>
        <v>0</v>
      </c>
      <c r="K95" s="34">
        <f t="shared" si="17"/>
        <v>0</v>
      </c>
      <c r="L95" s="4"/>
      <c r="M95" s="4"/>
    </row>
    <row r="96" spans="1:13" hidden="1" x14ac:dyDescent="0.2">
      <c r="A96" s="28">
        <f t="shared" si="18"/>
        <v>75</v>
      </c>
      <c r="B96" s="42">
        <f t="shared" si="12"/>
        <v>0</v>
      </c>
      <c r="C96" s="34">
        <f t="shared" si="15"/>
        <v>0</v>
      </c>
      <c r="D96" s="4"/>
      <c r="E96" s="28">
        <f t="shared" si="19"/>
        <v>105</v>
      </c>
      <c r="F96" s="42">
        <f t="shared" si="13"/>
        <v>0</v>
      </c>
      <c r="G96" s="34">
        <f t="shared" si="16"/>
        <v>0</v>
      </c>
      <c r="H96" s="4"/>
      <c r="I96" s="28">
        <f t="shared" si="20"/>
        <v>150</v>
      </c>
      <c r="J96" s="42">
        <f t="shared" si="14"/>
        <v>0</v>
      </c>
      <c r="K96" s="34">
        <f t="shared" si="17"/>
        <v>0</v>
      </c>
      <c r="L96" s="4"/>
      <c r="M96" s="4"/>
    </row>
    <row r="97" spans="1:13" hidden="1" x14ac:dyDescent="0.2">
      <c r="A97" s="28">
        <f t="shared" si="18"/>
        <v>80</v>
      </c>
      <c r="B97" s="42">
        <f t="shared" si="12"/>
        <v>0</v>
      </c>
      <c r="C97" s="34">
        <f t="shared" si="15"/>
        <v>0</v>
      </c>
      <c r="D97" s="4"/>
      <c r="E97" s="28">
        <f t="shared" si="19"/>
        <v>112</v>
      </c>
      <c r="F97" s="42">
        <f t="shared" si="13"/>
        <v>0</v>
      </c>
      <c r="G97" s="34">
        <f t="shared" si="16"/>
        <v>0</v>
      </c>
      <c r="H97" s="4"/>
      <c r="I97" s="28">
        <f t="shared" si="20"/>
        <v>160</v>
      </c>
      <c r="J97" s="42">
        <f t="shared" si="14"/>
        <v>0</v>
      </c>
      <c r="K97" s="34">
        <f t="shared" si="17"/>
        <v>0</v>
      </c>
      <c r="L97" s="4"/>
      <c r="M97" s="4"/>
    </row>
    <row r="98" spans="1:13" hidden="1" x14ac:dyDescent="0.2">
      <c r="A98" s="28">
        <f t="shared" si="18"/>
        <v>85</v>
      </c>
      <c r="B98" s="42">
        <f>IF(A98&lt;=$B$11,A98,0)</f>
        <v>0</v>
      </c>
      <c r="C98" s="34">
        <f t="shared" si="15"/>
        <v>0</v>
      </c>
      <c r="D98" s="4"/>
      <c r="E98" s="28">
        <f t="shared" si="19"/>
        <v>119</v>
      </c>
      <c r="F98" s="42">
        <f t="shared" si="13"/>
        <v>0</v>
      </c>
      <c r="G98" s="34">
        <f>IF(F98&gt;=1,$F$80/POWER(1+$B$7,F98),0)</f>
        <v>0</v>
      </c>
      <c r="H98" s="4"/>
      <c r="I98" s="28">
        <f t="shared" si="20"/>
        <v>170</v>
      </c>
      <c r="J98" s="42">
        <f t="shared" si="14"/>
        <v>0</v>
      </c>
      <c r="K98" s="34">
        <f t="shared" si="17"/>
        <v>0</v>
      </c>
      <c r="L98" s="4"/>
      <c r="M98" s="4"/>
    </row>
    <row r="99" spans="1:13" hidden="1" x14ac:dyDescent="0.2">
      <c r="A99" s="28">
        <f t="shared" si="18"/>
        <v>90</v>
      </c>
      <c r="B99" s="42">
        <f t="shared" si="12"/>
        <v>0</v>
      </c>
      <c r="C99" s="34">
        <f t="shared" si="15"/>
        <v>0</v>
      </c>
      <c r="D99" s="4"/>
      <c r="E99" s="28">
        <f t="shared" si="19"/>
        <v>126</v>
      </c>
      <c r="F99" s="42">
        <f t="shared" si="13"/>
        <v>0</v>
      </c>
      <c r="G99" s="34">
        <f t="shared" si="16"/>
        <v>0</v>
      </c>
      <c r="H99" s="4"/>
      <c r="I99" s="28">
        <f t="shared" si="20"/>
        <v>180</v>
      </c>
      <c r="J99" s="42">
        <f t="shared" si="14"/>
        <v>0</v>
      </c>
      <c r="K99" s="34">
        <f t="shared" si="17"/>
        <v>0</v>
      </c>
      <c r="L99" s="4"/>
      <c r="M99" s="4"/>
    </row>
    <row r="100" spans="1:13" hidden="1" x14ac:dyDescent="0.2">
      <c r="A100" s="28">
        <f t="shared" si="18"/>
        <v>95</v>
      </c>
      <c r="B100" s="42">
        <f t="shared" si="12"/>
        <v>0</v>
      </c>
      <c r="C100" s="34">
        <f t="shared" si="15"/>
        <v>0</v>
      </c>
      <c r="D100" s="4"/>
      <c r="E100" s="28">
        <f t="shared" si="19"/>
        <v>133</v>
      </c>
      <c r="F100" s="42">
        <f t="shared" si="13"/>
        <v>0</v>
      </c>
      <c r="G100" s="34">
        <f t="shared" si="16"/>
        <v>0</v>
      </c>
      <c r="H100" s="4"/>
      <c r="I100" s="28">
        <f t="shared" si="20"/>
        <v>190</v>
      </c>
      <c r="J100" s="42">
        <f t="shared" si="14"/>
        <v>0</v>
      </c>
      <c r="K100" s="34">
        <f t="shared" si="17"/>
        <v>0</v>
      </c>
      <c r="L100" s="4"/>
      <c r="M100" s="4"/>
    </row>
    <row r="101" spans="1:13" hidden="1" x14ac:dyDescent="0.2">
      <c r="A101" s="28">
        <f t="shared" si="18"/>
        <v>100</v>
      </c>
      <c r="B101" s="42">
        <f t="shared" si="12"/>
        <v>0</v>
      </c>
      <c r="C101" s="34">
        <f t="shared" si="15"/>
        <v>0</v>
      </c>
      <c r="D101" s="4"/>
      <c r="E101" s="28">
        <f t="shared" si="19"/>
        <v>140</v>
      </c>
      <c r="F101" s="42">
        <f t="shared" si="13"/>
        <v>0</v>
      </c>
      <c r="G101" s="34">
        <f t="shared" si="16"/>
        <v>0</v>
      </c>
      <c r="H101" s="4"/>
      <c r="I101" s="28">
        <f t="shared" si="20"/>
        <v>200</v>
      </c>
      <c r="J101" s="42">
        <f t="shared" si="14"/>
        <v>0</v>
      </c>
      <c r="K101" s="34">
        <f t="shared" si="17"/>
        <v>0</v>
      </c>
      <c r="L101" s="4"/>
      <c r="M101" s="4"/>
    </row>
    <row r="102" spans="1:13" hidden="1" x14ac:dyDescent="0.2">
      <c r="A102" s="28">
        <f t="shared" si="18"/>
        <v>105</v>
      </c>
      <c r="B102" s="42">
        <f t="shared" si="12"/>
        <v>0</v>
      </c>
      <c r="C102" s="34">
        <f t="shared" si="15"/>
        <v>0</v>
      </c>
      <c r="D102" s="4"/>
      <c r="E102" s="28">
        <f t="shared" si="19"/>
        <v>147</v>
      </c>
      <c r="F102" s="42">
        <f t="shared" si="13"/>
        <v>0</v>
      </c>
      <c r="G102" s="34">
        <f t="shared" si="16"/>
        <v>0</v>
      </c>
      <c r="H102" s="4"/>
      <c r="I102" s="28">
        <f t="shared" si="20"/>
        <v>210</v>
      </c>
      <c r="J102" s="42">
        <f t="shared" si="14"/>
        <v>0</v>
      </c>
      <c r="K102" s="34">
        <f t="shared" si="17"/>
        <v>0</v>
      </c>
      <c r="L102" s="4"/>
      <c r="M102" s="4"/>
    </row>
    <row r="103" spans="1:13" hidden="1" x14ac:dyDescent="0.2">
      <c r="A103" s="28">
        <f t="shared" si="18"/>
        <v>110</v>
      </c>
      <c r="B103" s="42">
        <f t="shared" si="12"/>
        <v>0</v>
      </c>
      <c r="C103" s="34">
        <f t="shared" si="15"/>
        <v>0</v>
      </c>
      <c r="D103" s="4"/>
      <c r="E103" s="28">
        <f t="shared" si="19"/>
        <v>154</v>
      </c>
      <c r="F103" s="42">
        <f t="shared" si="13"/>
        <v>0</v>
      </c>
      <c r="G103" s="34">
        <f t="shared" si="16"/>
        <v>0</v>
      </c>
      <c r="H103" s="4"/>
      <c r="I103" s="28">
        <f t="shared" si="20"/>
        <v>220</v>
      </c>
      <c r="J103" s="42">
        <f t="shared" si="14"/>
        <v>0</v>
      </c>
      <c r="K103" s="34">
        <f t="shared" si="17"/>
        <v>0</v>
      </c>
      <c r="L103" s="4"/>
      <c r="M103" s="4"/>
    </row>
    <row r="104" spans="1:13" hidden="1" x14ac:dyDescent="0.2">
      <c r="A104" s="28">
        <f t="shared" si="18"/>
        <v>115</v>
      </c>
      <c r="B104" s="42">
        <f t="shared" si="12"/>
        <v>0</v>
      </c>
      <c r="C104" s="34">
        <f t="shared" si="15"/>
        <v>0</v>
      </c>
      <c r="D104" s="4"/>
      <c r="E104" s="28">
        <f t="shared" si="19"/>
        <v>161</v>
      </c>
      <c r="F104" s="42">
        <f t="shared" si="13"/>
        <v>0</v>
      </c>
      <c r="G104" s="34">
        <f t="shared" si="16"/>
        <v>0</v>
      </c>
      <c r="H104" s="4"/>
      <c r="I104" s="28">
        <f t="shared" si="20"/>
        <v>230</v>
      </c>
      <c r="J104" s="42">
        <f t="shared" si="14"/>
        <v>0</v>
      </c>
      <c r="K104" s="34">
        <f t="shared" si="17"/>
        <v>0</v>
      </c>
      <c r="L104" s="4"/>
      <c r="M104" s="4"/>
    </row>
    <row r="105" spans="1:13" hidden="1" x14ac:dyDescent="0.2">
      <c r="A105" s="28">
        <f t="shared" si="18"/>
        <v>120</v>
      </c>
      <c r="B105" s="42">
        <f t="shared" si="12"/>
        <v>0</v>
      </c>
      <c r="C105" s="34">
        <f t="shared" si="15"/>
        <v>0</v>
      </c>
      <c r="D105" s="4"/>
      <c r="E105" s="28">
        <f t="shared" si="19"/>
        <v>168</v>
      </c>
      <c r="F105" s="42">
        <f t="shared" si="13"/>
        <v>0</v>
      </c>
      <c r="G105" s="34">
        <f t="shared" si="16"/>
        <v>0</v>
      </c>
      <c r="H105" s="4"/>
      <c r="I105" s="28">
        <f t="shared" si="20"/>
        <v>240</v>
      </c>
      <c r="J105" s="42">
        <f t="shared" si="14"/>
        <v>0</v>
      </c>
      <c r="K105" s="34">
        <f t="shared" si="17"/>
        <v>0</v>
      </c>
      <c r="L105" s="4"/>
      <c r="M105" s="4"/>
    </row>
    <row r="106" spans="1:13" hidden="1" x14ac:dyDescent="0.2">
      <c r="A106" s="28">
        <f t="shared" si="18"/>
        <v>125</v>
      </c>
      <c r="B106" s="42">
        <f t="shared" si="12"/>
        <v>0</v>
      </c>
      <c r="C106" s="34">
        <f t="shared" si="15"/>
        <v>0</v>
      </c>
      <c r="D106" s="4"/>
      <c r="E106" s="28">
        <f t="shared" si="19"/>
        <v>175</v>
      </c>
      <c r="F106" s="42">
        <f t="shared" si="13"/>
        <v>0</v>
      </c>
      <c r="G106" s="34">
        <f t="shared" si="16"/>
        <v>0</v>
      </c>
      <c r="H106" s="4"/>
      <c r="I106" s="28">
        <f t="shared" si="20"/>
        <v>250</v>
      </c>
      <c r="J106" s="42">
        <f t="shared" si="14"/>
        <v>0</v>
      </c>
      <c r="K106" s="34">
        <f t="shared" si="17"/>
        <v>0</v>
      </c>
      <c r="L106" s="4"/>
      <c r="M106" s="4"/>
    </row>
    <row r="107" spans="1:13" hidden="1" x14ac:dyDescent="0.2">
      <c r="A107" s="28">
        <f t="shared" si="18"/>
        <v>130</v>
      </c>
      <c r="B107" s="42">
        <f t="shared" si="12"/>
        <v>0</v>
      </c>
      <c r="C107" s="34">
        <f t="shared" si="15"/>
        <v>0</v>
      </c>
      <c r="D107" s="4"/>
      <c r="E107" s="28">
        <f t="shared" si="19"/>
        <v>182</v>
      </c>
      <c r="F107" s="42">
        <f t="shared" si="13"/>
        <v>0</v>
      </c>
      <c r="G107" s="34">
        <f t="shared" si="16"/>
        <v>0</v>
      </c>
      <c r="H107" s="4"/>
      <c r="I107" s="28">
        <f t="shared" si="20"/>
        <v>260</v>
      </c>
      <c r="J107" s="42">
        <f t="shared" si="14"/>
        <v>0</v>
      </c>
      <c r="K107" s="34">
        <f t="shared" si="17"/>
        <v>0</v>
      </c>
      <c r="L107" s="4"/>
      <c r="M107" s="4"/>
    </row>
    <row r="108" spans="1:13" hidden="1" x14ac:dyDescent="0.2">
      <c r="A108" s="28">
        <f t="shared" si="18"/>
        <v>135</v>
      </c>
      <c r="B108" s="42">
        <f t="shared" si="12"/>
        <v>0</v>
      </c>
      <c r="C108" s="34">
        <f t="shared" si="15"/>
        <v>0</v>
      </c>
      <c r="D108" s="4"/>
      <c r="E108" s="28">
        <f t="shared" si="19"/>
        <v>189</v>
      </c>
      <c r="F108" s="42">
        <f t="shared" si="13"/>
        <v>0</v>
      </c>
      <c r="G108" s="34">
        <f t="shared" si="16"/>
        <v>0</v>
      </c>
      <c r="H108" s="4"/>
      <c r="I108" s="28">
        <f t="shared" si="20"/>
        <v>270</v>
      </c>
      <c r="J108" s="42">
        <f>IF(I108&lt;=$B$11,I108,0)</f>
        <v>0</v>
      </c>
      <c r="K108" s="34">
        <f t="shared" si="17"/>
        <v>0</v>
      </c>
      <c r="L108" s="4"/>
      <c r="M108" s="4"/>
    </row>
    <row r="109" spans="1:13" hidden="1" x14ac:dyDescent="0.2">
      <c r="A109" s="28">
        <f t="shared" si="18"/>
        <v>140</v>
      </c>
      <c r="B109" s="42">
        <f t="shared" si="12"/>
        <v>0</v>
      </c>
      <c r="C109" s="34">
        <f t="shared" si="15"/>
        <v>0</v>
      </c>
      <c r="D109" s="4"/>
      <c r="E109" s="28">
        <f t="shared" si="19"/>
        <v>196</v>
      </c>
      <c r="F109" s="42">
        <f t="shared" si="13"/>
        <v>0</v>
      </c>
      <c r="G109" s="34">
        <f t="shared" si="16"/>
        <v>0</v>
      </c>
      <c r="H109" s="4"/>
      <c r="I109" s="28">
        <f t="shared" si="20"/>
        <v>280</v>
      </c>
      <c r="J109" s="42">
        <f t="shared" si="14"/>
        <v>0</v>
      </c>
      <c r="K109" s="34">
        <f t="shared" si="17"/>
        <v>0</v>
      </c>
      <c r="L109" s="4"/>
      <c r="M109" s="4"/>
    </row>
    <row r="110" spans="1:13" hidden="1" x14ac:dyDescent="0.2">
      <c r="A110" s="28">
        <f t="shared" si="18"/>
        <v>145</v>
      </c>
      <c r="B110" s="42">
        <f t="shared" si="12"/>
        <v>0</v>
      </c>
      <c r="C110" s="34">
        <f t="shared" si="15"/>
        <v>0</v>
      </c>
      <c r="D110" s="4"/>
      <c r="E110" s="28">
        <f t="shared" si="19"/>
        <v>203</v>
      </c>
      <c r="F110" s="42">
        <f t="shared" si="13"/>
        <v>0</v>
      </c>
      <c r="G110" s="34">
        <f t="shared" si="16"/>
        <v>0</v>
      </c>
      <c r="H110" s="4"/>
      <c r="I110" s="28">
        <f t="shared" si="20"/>
        <v>290</v>
      </c>
      <c r="J110" s="42">
        <f t="shared" si="14"/>
        <v>0</v>
      </c>
      <c r="K110" s="34">
        <f>IF(J110&gt;=1,$J$80/POWER(1+$B$7,J110),0)</f>
        <v>0</v>
      </c>
      <c r="L110" s="4"/>
      <c r="M110" s="4"/>
    </row>
    <row r="111" spans="1:13" hidden="1" x14ac:dyDescent="0.2">
      <c r="A111" s="28">
        <f t="shared" si="18"/>
        <v>150</v>
      </c>
      <c r="B111" s="42">
        <f t="shared" si="12"/>
        <v>0</v>
      </c>
      <c r="C111" s="34">
        <f t="shared" si="15"/>
        <v>0</v>
      </c>
      <c r="D111" s="4"/>
      <c r="E111" s="28">
        <f t="shared" si="19"/>
        <v>210</v>
      </c>
      <c r="F111" s="42">
        <f t="shared" si="13"/>
        <v>0</v>
      </c>
      <c r="G111" s="34">
        <f t="shared" si="16"/>
        <v>0</v>
      </c>
      <c r="H111" s="4"/>
      <c r="I111" s="28">
        <f t="shared" si="20"/>
        <v>300</v>
      </c>
      <c r="J111" s="42">
        <f t="shared" si="14"/>
        <v>0</v>
      </c>
      <c r="K111" s="34">
        <f t="shared" si="17"/>
        <v>0</v>
      </c>
      <c r="L111" s="4"/>
      <c r="M111" s="4"/>
    </row>
    <row r="112" spans="1:13" hidden="1" x14ac:dyDescent="0.2">
      <c r="A112" s="28">
        <f t="shared" si="18"/>
        <v>155</v>
      </c>
      <c r="B112" s="42">
        <f t="shared" si="12"/>
        <v>0</v>
      </c>
      <c r="C112" s="34">
        <f t="shared" si="15"/>
        <v>0</v>
      </c>
      <c r="D112" s="4"/>
      <c r="E112" s="28">
        <f t="shared" si="19"/>
        <v>217</v>
      </c>
      <c r="F112" s="42">
        <f t="shared" si="13"/>
        <v>0</v>
      </c>
      <c r="G112" s="34">
        <f t="shared" si="16"/>
        <v>0</v>
      </c>
      <c r="H112" s="4"/>
      <c r="I112" s="28">
        <f t="shared" si="20"/>
        <v>310</v>
      </c>
      <c r="J112" s="42">
        <f t="shared" si="14"/>
        <v>0</v>
      </c>
      <c r="K112" s="34">
        <f t="shared" si="17"/>
        <v>0</v>
      </c>
      <c r="L112" s="4"/>
      <c r="M112" s="4"/>
    </row>
    <row r="113" spans="1:13" hidden="1" x14ac:dyDescent="0.2">
      <c r="A113" s="28">
        <f t="shared" si="18"/>
        <v>160</v>
      </c>
      <c r="B113" s="42">
        <f t="shared" si="12"/>
        <v>0</v>
      </c>
      <c r="C113" s="34">
        <f t="shared" si="15"/>
        <v>0</v>
      </c>
      <c r="D113" s="4"/>
      <c r="E113" s="28">
        <f t="shared" si="19"/>
        <v>224</v>
      </c>
      <c r="F113" s="42">
        <f t="shared" si="13"/>
        <v>0</v>
      </c>
      <c r="G113" s="34">
        <f t="shared" si="16"/>
        <v>0</v>
      </c>
      <c r="H113" s="4"/>
      <c r="I113" s="28">
        <f t="shared" si="20"/>
        <v>320</v>
      </c>
      <c r="J113" s="42">
        <f t="shared" si="14"/>
        <v>0</v>
      </c>
      <c r="K113" s="34">
        <f t="shared" si="17"/>
        <v>0</v>
      </c>
      <c r="L113" s="4"/>
      <c r="M113" s="4"/>
    </row>
    <row r="114" spans="1:13" hidden="1" x14ac:dyDescent="0.2">
      <c r="A114" s="28">
        <f t="shared" si="18"/>
        <v>165</v>
      </c>
      <c r="B114" s="42">
        <f t="shared" si="12"/>
        <v>0</v>
      </c>
      <c r="C114" s="34">
        <f t="shared" si="15"/>
        <v>0</v>
      </c>
      <c r="D114" s="4"/>
      <c r="E114" s="28">
        <f t="shared" si="19"/>
        <v>231</v>
      </c>
      <c r="F114" s="42">
        <f t="shared" si="13"/>
        <v>0</v>
      </c>
      <c r="G114" s="34">
        <f t="shared" si="16"/>
        <v>0</v>
      </c>
      <c r="H114" s="4"/>
      <c r="I114" s="28">
        <f t="shared" si="20"/>
        <v>330</v>
      </c>
      <c r="J114" s="42">
        <f t="shared" si="14"/>
        <v>0</v>
      </c>
      <c r="K114" s="34">
        <f t="shared" si="17"/>
        <v>0</v>
      </c>
      <c r="L114" s="4"/>
      <c r="M114" s="4"/>
    </row>
    <row r="115" spans="1:13" hidden="1" x14ac:dyDescent="0.2">
      <c r="A115" s="28">
        <f t="shared" si="18"/>
        <v>170</v>
      </c>
      <c r="B115" s="42">
        <f t="shared" si="12"/>
        <v>0</v>
      </c>
      <c r="C115" s="34">
        <f t="shared" si="15"/>
        <v>0</v>
      </c>
      <c r="D115" s="4"/>
      <c r="E115" s="28">
        <f t="shared" si="19"/>
        <v>238</v>
      </c>
      <c r="F115" s="42">
        <f t="shared" si="13"/>
        <v>0</v>
      </c>
      <c r="G115" s="34">
        <f t="shared" si="16"/>
        <v>0</v>
      </c>
      <c r="H115" s="4"/>
      <c r="I115" s="28">
        <f t="shared" si="20"/>
        <v>340</v>
      </c>
      <c r="J115" s="42">
        <f t="shared" si="14"/>
        <v>0</v>
      </c>
      <c r="K115" s="34">
        <f t="shared" si="17"/>
        <v>0</v>
      </c>
      <c r="L115" s="4"/>
      <c r="M115" s="4"/>
    </row>
    <row r="116" spans="1:13" hidden="1" x14ac:dyDescent="0.2">
      <c r="A116" s="28">
        <f t="shared" si="18"/>
        <v>175</v>
      </c>
      <c r="B116" s="42">
        <f t="shared" si="12"/>
        <v>0</v>
      </c>
      <c r="C116" s="34">
        <f t="shared" si="15"/>
        <v>0</v>
      </c>
      <c r="D116" s="4"/>
      <c r="E116" s="28">
        <f t="shared" si="19"/>
        <v>245</v>
      </c>
      <c r="F116" s="42">
        <f t="shared" si="13"/>
        <v>0</v>
      </c>
      <c r="G116" s="34">
        <f t="shared" si="16"/>
        <v>0</v>
      </c>
      <c r="H116" s="4"/>
      <c r="I116" s="28">
        <f t="shared" si="20"/>
        <v>350</v>
      </c>
      <c r="J116" s="42">
        <f t="shared" si="14"/>
        <v>0</v>
      </c>
      <c r="K116" s="34">
        <f t="shared" si="17"/>
        <v>0</v>
      </c>
      <c r="L116" s="4"/>
      <c r="M116" s="4"/>
    </row>
    <row r="117" spans="1:13" hidden="1" x14ac:dyDescent="0.2">
      <c r="A117" s="28">
        <f t="shared" si="18"/>
        <v>180</v>
      </c>
      <c r="B117" s="42">
        <f t="shared" si="12"/>
        <v>0</v>
      </c>
      <c r="C117" s="34">
        <f t="shared" si="15"/>
        <v>0</v>
      </c>
      <c r="D117" s="4"/>
      <c r="E117" s="28">
        <f t="shared" si="19"/>
        <v>252</v>
      </c>
      <c r="F117" s="42">
        <f t="shared" si="13"/>
        <v>0</v>
      </c>
      <c r="G117" s="34">
        <f t="shared" si="16"/>
        <v>0</v>
      </c>
      <c r="H117" s="4"/>
      <c r="I117" s="28">
        <f t="shared" si="20"/>
        <v>360</v>
      </c>
      <c r="J117" s="42">
        <f t="shared" si="14"/>
        <v>0</v>
      </c>
      <c r="K117" s="34">
        <f t="shared" si="17"/>
        <v>0</v>
      </c>
      <c r="L117" s="4"/>
      <c r="M117" s="4"/>
    </row>
    <row r="118" spans="1:13" hidden="1" x14ac:dyDescent="0.2">
      <c r="A118" s="28">
        <f t="shared" si="18"/>
        <v>185</v>
      </c>
      <c r="B118" s="42">
        <f t="shared" si="12"/>
        <v>0</v>
      </c>
      <c r="C118" s="34">
        <f t="shared" si="15"/>
        <v>0</v>
      </c>
      <c r="D118" s="4"/>
      <c r="E118" s="28">
        <f t="shared" si="19"/>
        <v>259</v>
      </c>
      <c r="F118" s="42">
        <f t="shared" si="13"/>
        <v>0</v>
      </c>
      <c r="G118" s="34">
        <f t="shared" si="16"/>
        <v>0</v>
      </c>
      <c r="H118" s="4"/>
      <c r="I118" s="28">
        <f t="shared" si="20"/>
        <v>370</v>
      </c>
      <c r="J118" s="42">
        <f t="shared" si="14"/>
        <v>0</v>
      </c>
      <c r="K118" s="34">
        <f t="shared" si="17"/>
        <v>0</v>
      </c>
      <c r="L118" s="4"/>
      <c r="M118" s="4"/>
    </row>
    <row r="119" spans="1:13" hidden="1" x14ac:dyDescent="0.2">
      <c r="A119" s="28">
        <f t="shared" si="18"/>
        <v>190</v>
      </c>
      <c r="B119" s="42">
        <f t="shared" si="12"/>
        <v>0</v>
      </c>
      <c r="C119" s="34">
        <f t="shared" si="15"/>
        <v>0</v>
      </c>
      <c r="D119" s="4"/>
      <c r="E119" s="28">
        <f t="shared" si="19"/>
        <v>266</v>
      </c>
      <c r="F119" s="42">
        <f t="shared" si="13"/>
        <v>0</v>
      </c>
      <c r="G119" s="34">
        <f t="shared" si="16"/>
        <v>0</v>
      </c>
      <c r="H119" s="4"/>
      <c r="I119" s="28">
        <f t="shared" si="20"/>
        <v>380</v>
      </c>
      <c r="J119" s="42">
        <f t="shared" si="14"/>
        <v>0</v>
      </c>
      <c r="K119" s="34">
        <f t="shared" si="17"/>
        <v>0</v>
      </c>
      <c r="L119" s="4"/>
      <c r="M119" s="4"/>
    </row>
    <row r="120" spans="1:13" hidden="1" x14ac:dyDescent="0.2">
      <c r="A120" s="28">
        <f t="shared" si="18"/>
        <v>195</v>
      </c>
      <c r="B120" s="42">
        <f t="shared" si="12"/>
        <v>0</v>
      </c>
      <c r="C120" s="34">
        <f t="shared" si="15"/>
        <v>0</v>
      </c>
      <c r="D120" s="4"/>
      <c r="E120" s="28">
        <f t="shared" si="19"/>
        <v>273</v>
      </c>
      <c r="F120" s="42">
        <f t="shared" si="13"/>
        <v>0</v>
      </c>
      <c r="G120" s="34">
        <f t="shared" si="16"/>
        <v>0</v>
      </c>
      <c r="H120" s="4"/>
      <c r="I120" s="28">
        <f t="shared" si="20"/>
        <v>390</v>
      </c>
      <c r="J120" s="42">
        <f t="shared" si="14"/>
        <v>0</v>
      </c>
      <c r="K120" s="34">
        <f t="shared" si="17"/>
        <v>0</v>
      </c>
      <c r="L120" s="4"/>
      <c r="M120" s="4"/>
    </row>
    <row r="121" spans="1:13" hidden="1" x14ac:dyDescent="0.2">
      <c r="A121" s="28">
        <f t="shared" si="18"/>
        <v>200</v>
      </c>
      <c r="B121" s="42">
        <f t="shared" si="12"/>
        <v>0</v>
      </c>
      <c r="C121" s="34">
        <f t="shared" si="15"/>
        <v>0</v>
      </c>
      <c r="D121" s="4"/>
      <c r="E121" s="28">
        <f t="shared" si="19"/>
        <v>280</v>
      </c>
      <c r="F121" s="42">
        <f t="shared" si="13"/>
        <v>0</v>
      </c>
      <c r="G121" s="34">
        <f t="shared" si="16"/>
        <v>0</v>
      </c>
      <c r="H121" s="4"/>
      <c r="I121" s="28">
        <f t="shared" si="20"/>
        <v>400</v>
      </c>
      <c r="J121" s="42">
        <f t="shared" si="14"/>
        <v>0</v>
      </c>
      <c r="K121" s="34">
        <f t="shared" si="17"/>
        <v>0</v>
      </c>
      <c r="L121" s="4"/>
      <c r="M121" s="4"/>
    </row>
    <row r="122" spans="1:13" hidden="1" x14ac:dyDescent="0.2">
      <c r="A122" s="28">
        <f t="shared" si="18"/>
        <v>205</v>
      </c>
      <c r="B122" s="42">
        <f t="shared" si="12"/>
        <v>0</v>
      </c>
      <c r="C122" s="34">
        <f t="shared" si="15"/>
        <v>0</v>
      </c>
      <c r="D122" s="4"/>
      <c r="E122" s="28">
        <f t="shared" si="19"/>
        <v>287</v>
      </c>
      <c r="F122" s="42">
        <f t="shared" si="13"/>
        <v>0</v>
      </c>
      <c r="G122" s="34">
        <f t="shared" si="16"/>
        <v>0</v>
      </c>
      <c r="H122" s="4"/>
      <c r="I122" s="28">
        <f t="shared" si="20"/>
        <v>410</v>
      </c>
      <c r="J122" s="42">
        <f t="shared" si="14"/>
        <v>0</v>
      </c>
      <c r="K122" s="34">
        <f t="shared" si="17"/>
        <v>0</v>
      </c>
      <c r="L122" s="4"/>
      <c r="M122" s="4"/>
    </row>
    <row r="123" spans="1:13" hidden="1" x14ac:dyDescent="0.2">
      <c r="A123" s="28">
        <f t="shared" si="18"/>
        <v>210</v>
      </c>
      <c r="B123" s="42">
        <f t="shared" si="12"/>
        <v>0</v>
      </c>
      <c r="C123" s="34">
        <f t="shared" si="15"/>
        <v>0</v>
      </c>
      <c r="D123" s="4"/>
      <c r="E123" s="28">
        <f t="shared" si="19"/>
        <v>294</v>
      </c>
      <c r="F123" s="42">
        <f t="shared" si="13"/>
        <v>0</v>
      </c>
      <c r="G123" s="34">
        <f t="shared" si="16"/>
        <v>0</v>
      </c>
      <c r="H123" s="4"/>
      <c r="I123" s="28">
        <f t="shared" si="20"/>
        <v>420</v>
      </c>
      <c r="J123" s="42">
        <f t="shared" si="14"/>
        <v>0</v>
      </c>
      <c r="K123" s="34">
        <f t="shared" si="17"/>
        <v>0</v>
      </c>
      <c r="L123" s="4"/>
      <c r="M123" s="4"/>
    </row>
    <row r="124" spans="1:13" hidden="1" x14ac:dyDescent="0.2">
      <c r="A124" s="28">
        <f t="shared" si="18"/>
        <v>215</v>
      </c>
      <c r="B124" s="42">
        <f t="shared" si="12"/>
        <v>0</v>
      </c>
      <c r="C124" s="34">
        <f t="shared" si="15"/>
        <v>0</v>
      </c>
      <c r="D124" s="4"/>
      <c r="E124" s="28">
        <f t="shared" si="19"/>
        <v>301</v>
      </c>
      <c r="F124" s="42">
        <f t="shared" si="13"/>
        <v>0</v>
      </c>
      <c r="G124" s="34">
        <f t="shared" si="16"/>
        <v>0</v>
      </c>
      <c r="H124" s="4"/>
      <c r="I124" s="28">
        <f t="shared" si="20"/>
        <v>430</v>
      </c>
      <c r="J124" s="42">
        <f t="shared" si="14"/>
        <v>0</v>
      </c>
      <c r="K124" s="34">
        <f t="shared" si="17"/>
        <v>0</v>
      </c>
      <c r="L124" s="4"/>
      <c r="M124" s="4"/>
    </row>
    <row r="125" spans="1:13" hidden="1" x14ac:dyDescent="0.2">
      <c r="A125" s="28">
        <f t="shared" si="18"/>
        <v>220</v>
      </c>
      <c r="B125" s="42">
        <f t="shared" si="12"/>
        <v>0</v>
      </c>
      <c r="C125" s="34">
        <f t="shared" si="15"/>
        <v>0</v>
      </c>
      <c r="D125" s="4"/>
      <c r="E125" s="28">
        <f t="shared" si="19"/>
        <v>308</v>
      </c>
      <c r="F125" s="42">
        <f t="shared" si="13"/>
        <v>0</v>
      </c>
      <c r="G125" s="34">
        <f t="shared" si="16"/>
        <v>0</v>
      </c>
      <c r="H125" s="4"/>
      <c r="I125" s="28">
        <f t="shared" si="20"/>
        <v>440</v>
      </c>
      <c r="J125" s="42">
        <f t="shared" si="14"/>
        <v>0</v>
      </c>
      <c r="K125" s="34">
        <f t="shared" si="17"/>
        <v>0</v>
      </c>
      <c r="L125" s="4"/>
      <c r="M125" s="4"/>
    </row>
    <row r="126" spans="1:13" hidden="1" x14ac:dyDescent="0.2">
      <c r="A126" s="28">
        <f t="shared" si="18"/>
        <v>225</v>
      </c>
      <c r="B126" s="42">
        <f t="shared" si="12"/>
        <v>0</v>
      </c>
      <c r="C126" s="34">
        <f t="shared" si="15"/>
        <v>0</v>
      </c>
      <c r="D126" s="4"/>
      <c r="E126" s="28">
        <f t="shared" si="19"/>
        <v>315</v>
      </c>
      <c r="F126" s="42">
        <f t="shared" si="13"/>
        <v>0</v>
      </c>
      <c r="G126" s="34">
        <f t="shared" si="16"/>
        <v>0</v>
      </c>
      <c r="H126" s="4"/>
      <c r="I126" s="28">
        <f t="shared" si="20"/>
        <v>450</v>
      </c>
      <c r="J126" s="42">
        <f t="shared" si="14"/>
        <v>0</v>
      </c>
      <c r="K126" s="34">
        <f t="shared" si="17"/>
        <v>0</v>
      </c>
      <c r="L126" s="4"/>
      <c r="M126" s="4"/>
    </row>
    <row r="127" spans="1:13" hidden="1" x14ac:dyDescent="0.2">
      <c r="A127" s="28">
        <f t="shared" si="18"/>
        <v>230</v>
      </c>
      <c r="B127" s="42">
        <f t="shared" si="12"/>
        <v>0</v>
      </c>
      <c r="C127" s="34">
        <f t="shared" si="15"/>
        <v>0</v>
      </c>
      <c r="D127" s="4"/>
      <c r="E127" s="28">
        <f t="shared" si="19"/>
        <v>322</v>
      </c>
      <c r="F127" s="42">
        <f t="shared" si="13"/>
        <v>0</v>
      </c>
      <c r="G127" s="34">
        <f t="shared" si="16"/>
        <v>0</v>
      </c>
      <c r="H127" s="4"/>
      <c r="I127" s="28">
        <f t="shared" si="20"/>
        <v>460</v>
      </c>
      <c r="J127" s="42">
        <f t="shared" si="14"/>
        <v>0</v>
      </c>
      <c r="K127" s="34">
        <f t="shared" si="17"/>
        <v>0</v>
      </c>
      <c r="L127" s="4"/>
      <c r="M127" s="4"/>
    </row>
    <row r="128" spans="1:13" hidden="1" x14ac:dyDescent="0.2">
      <c r="A128" s="28">
        <f t="shared" si="18"/>
        <v>235</v>
      </c>
      <c r="B128" s="42">
        <f t="shared" si="12"/>
        <v>0</v>
      </c>
      <c r="C128" s="34">
        <f t="shared" si="15"/>
        <v>0</v>
      </c>
      <c r="D128" s="4"/>
      <c r="E128" s="28">
        <f t="shared" si="19"/>
        <v>329</v>
      </c>
      <c r="F128" s="42">
        <f t="shared" si="13"/>
        <v>0</v>
      </c>
      <c r="G128" s="34">
        <f t="shared" si="16"/>
        <v>0</v>
      </c>
      <c r="H128" s="4"/>
      <c r="I128" s="28">
        <f t="shared" si="20"/>
        <v>470</v>
      </c>
      <c r="J128" s="42">
        <f t="shared" si="14"/>
        <v>0</v>
      </c>
      <c r="K128" s="34">
        <f t="shared" si="17"/>
        <v>0</v>
      </c>
      <c r="L128" s="4"/>
      <c r="M128" s="4"/>
    </row>
    <row r="129" spans="1:14" hidden="1" x14ac:dyDescent="0.2">
      <c r="A129" s="28">
        <f t="shared" si="18"/>
        <v>240</v>
      </c>
      <c r="B129" s="42">
        <f t="shared" si="12"/>
        <v>0</v>
      </c>
      <c r="C129" s="34">
        <f t="shared" si="15"/>
        <v>0</v>
      </c>
      <c r="D129" s="4"/>
      <c r="E129" s="28">
        <f t="shared" si="19"/>
        <v>336</v>
      </c>
      <c r="F129" s="42">
        <f t="shared" si="13"/>
        <v>0</v>
      </c>
      <c r="G129" s="34">
        <f t="shared" si="16"/>
        <v>0</v>
      </c>
      <c r="H129" s="4"/>
      <c r="I129" s="28">
        <f t="shared" si="20"/>
        <v>480</v>
      </c>
      <c r="J129" s="42">
        <f t="shared" si="14"/>
        <v>0</v>
      </c>
      <c r="K129" s="34">
        <f t="shared" si="17"/>
        <v>0</v>
      </c>
      <c r="L129" s="4"/>
      <c r="M129" s="4"/>
    </row>
    <row r="130" spans="1:14" hidden="1" x14ac:dyDescent="0.2">
      <c r="A130" s="28">
        <f t="shared" si="18"/>
        <v>245</v>
      </c>
      <c r="B130" s="42">
        <f t="shared" si="12"/>
        <v>0</v>
      </c>
      <c r="C130" s="34">
        <f t="shared" si="15"/>
        <v>0</v>
      </c>
      <c r="D130" s="4"/>
      <c r="E130" s="28">
        <f t="shared" si="19"/>
        <v>343</v>
      </c>
      <c r="F130" s="42">
        <f t="shared" si="13"/>
        <v>0</v>
      </c>
      <c r="G130" s="34">
        <f t="shared" si="16"/>
        <v>0</v>
      </c>
      <c r="H130" s="4"/>
      <c r="I130" s="28">
        <f t="shared" si="20"/>
        <v>490</v>
      </c>
      <c r="J130" s="42">
        <f t="shared" si="14"/>
        <v>0</v>
      </c>
      <c r="K130" s="34">
        <f t="shared" si="17"/>
        <v>0</v>
      </c>
      <c r="L130" s="4"/>
      <c r="M130" s="4"/>
    </row>
    <row r="131" spans="1:14" hidden="1" x14ac:dyDescent="0.2">
      <c r="A131" s="28">
        <f t="shared" si="18"/>
        <v>250</v>
      </c>
      <c r="B131" s="42">
        <f t="shared" si="12"/>
        <v>0</v>
      </c>
      <c r="C131" s="34">
        <f t="shared" si="15"/>
        <v>0</v>
      </c>
      <c r="D131" s="4"/>
      <c r="E131" s="28">
        <f t="shared" si="19"/>
        <v>350</v>
      </c>
      <c r="F131" s="42">
        <f t="shared" si="13"/>
        <v>0</v>
      </c>
      <c r="G131" s="34">
        <f t="shared" si="16"/>
        <v>0</v>
      </c>
      <c r="H131" s="4"/>
      <c r="I131" s="28">
        <f t="shared" si="20"/>
        <v>500</v>
      </c>
      <c r="J131" s="42">
        <f t="shared" si="14"/>
        <v>0</v>
      </c>
      <c r="K131" s="34">
        <f t="shared" si="17"/>
        <v>0</v>
      </c>
      <c r="L131" s="4"/>
      <c r="M131" s="4"/>
    </row>
    <row r="132" spans="1:14" s="4" customFormat="1" ht="25.5" x14ac:dyDescent="0.2">
      <c r="A132" s="10" t="s">
        <v>166</v>
      </c>
      <c r="B132" s="30">
        <f>SUM(C82:C131)</f>
        <v>86073.338646196789</v>
      </c>
      <c r="C132" s="16"/>
      <c r="E132" s="10" t="s">
        <v>166</v>
      </c>
      <c r="F132" s="30">
        <f>SUM(G82:G131)</f>
        <v>85877.567186085274</v>
      </c>
      <c r="G132" s="16"/>
      <c r="I132" s="10" t="s">
        <v>166</v>
      </c>
      <c r="J132" s="30">
        <f>SUM(K82:K131)</f>
        <v>51134.763049078123</v>
      </c>
      <c r="K132" s="16"/>
    </row>
    <row r="133" spans="1:14" s="4" customFormat="1" x14ac:dyDescent="0.2">
      <c r="A133" s="10"/>
      <c r="B133" s="35"/>
      <c r="C133" s="16"/>
      <c r="E133" s="10"/>
      <c r="F133" s="30"/>
      <c r="G133" s="16"/>
      <c r="I133" s="50"/>
      <c r="J133" s="51"/>
      <c r="K133" s="14"/>
    </row>
    <row r="134" spans="1:14" s="4" customFormat="1" x14ac:dyDescent="0.2">
      <c r="A134" s="36" t="s">
        <v>162</v>
      </c>
      <c r="B134" s="37"/>
      <c r="C134" s="22"/>
      <c r="E134" s="36" t="s">
        <v>162</v>
      </c>
      <c r="F134" s="38"/>
      <c r="G134" s="22"/>
      <c r="I134" s="49" t="s">
        <v>162</v>
      </c>
      <c r="J134" s="32"/>
      <c r="K134" s="21"/>
    </row>
    <row r="135" spans="1:14" x14ac:dyDescent="0.2">
      <c r="A135" s="9" t="s">
        <v>19</v>
      </c>
      <c r="B135" s="94">
        <v>20</v>
      </c>
      <c r="C135" s="13" t="s">
        <v>7</v>
      </c>
      <c r="D135" s="4"/>
      <c r="E135" s="9" t="s">
        <v>19</v>
      </c>
      <c r="F135" s="94">
        <v>15</v>
      </c>
      <c r="G135" s="13" t="s">
        <v>7</v>
      </c>
      <c r="H135" s="4"/>
      <c r="I135" s="9" t="s">
        <v>19</v>
      </c>
      <c r="J135" s="94">
        <v>25</v>
      </c>
      <c r="K135" s="13" t="s">
        <v>7</v>
      </c>
      <c r="L135" s="4"/>
      <c r="M135" s="4"/>
      <c r="N135" s="3"/>
    </row>
    <row r="136" spans="1:14" x14ac:dyDescent="0.2">
      <c r="A136" s="11" t="s">
        <v>18</v>
      </c>
      <c r="B136" s="92">
        <v>500000</v>
      </c>
      <c r="C136" s="13"/>
      <c r="D136" s="4"/>
      <c r="E136" s="11" t="s">
        <v>18</v>
      </c>
      <c r="F136" s="92">
        <v>400000</v>
      </c>
      <c r="G136" s="13"/>
      <c r="H136" s="4"/>
      <c r="I136" s="11" t="s">
        <v>18</v>
      </c>
      <c r="J136" s="92">
        <v>600000</v>
      </c>
      <c r="K136" s="13"/>
      <c r="L136" s="4"/>
      <c r="M136" s="4"/>
      <c r="N136" s="3"/>
    </row>
    <row r="137" spans="1:14" hidden="1" x14ac:dyDescent="0.2">
      <c r="A137" s="25" t="s">
        <v>8</v>
      </c>
      <c r="B137" s="42"/>
      <c r="C137" s="27" t="s">
        <v>9</v>
      </c>
      <c r="D137" s="4"/>
      <c r="E137" s="25" t="s">
        <v>8</v>
      </c>
      <c r="F137" s="42"/>
      <c r="G137" s="27" t="s">
        <v>9</v>
      </c>
      <c r="H137" s="4"/>
      <c r="I137" s="25" t="s">
        <v>8</v>
      </c>
      <c r="J137" s="42"/>
      <c r="K137" s="27" t="s">
        <v>9</v>
      </c>
      <c r="L137" s="4"/>
      <c r="M137" s="4"/>
      <c r="N137" s="42"/>
    </row>
    <row r="138" spans="1:14" hidden="1" x14ac:dyDescent="0.2">
      <c r="A138" s="28">
        <f>B135</f>
        <v>20</v>
      </c>
      <c r="B138" s="42">
        <f t="shared" ref="B138:B187" si="21">IF(A138&lt;=$B$11,A138,0)</f>
        <v>20</v>
      </c>
      <c r="C138" s="34">
        <f>IF(B138&gt;=1,$B$136/POWER(1+$B$7,B138),0)</f>
        <v>336485.66655402887</v>
      </c>
      <c r="D138" s="4"/>
      <c r="E138" s="28">
        <f>F135</f>
        <v>15</v>
      </c>
      <c r="F138" s="42">
        <f t="shared" ref="F138:F187" si="22">IF(E138&lt;=$B$11,E138,0)</f>
        <v>15</v>
      </c>
      <c r="G138" s="34">
        <f>IF(F138&gt;=1,$F$136/POWER(1+$B$7,F138),0)</f>
        <v>297205.8919954077</v>
      </c>
      <c r="H138" s="4"/>
      <c r="I138" s="28">
        <f>J135</f>
        <v>25</v>
      </c>
      <c r="J138" s="42">
        <f t="shared" ref="J138:J187" si="23">IF(I138&lt;=$B$11,I138,0)</f>
        <v>25</v>
      </c>
      <c r="K138" s="34">
        <f>IF(J138&gt;=1,$J$136/POWER(1+$B$7,J138),0)</f>
        <v>365718.5223169676</v>
      </c>
      <c r="L138" s="4"/>
      <c r="M138" s="4"/>
      <c r="N138" s="60"/>
    </row>
    <row r="139" spans="1:14" hidden="1" x14ac:dyDescent="0.2">
      <c r="A139" s="28">
        <f>$B$135+A138</f>
        <v>40</v>
      </c>
      <c r="B139" s="42">
        <f t="shared" si="21"/>
        <v>0</v>
      </c>
      <c r="C139" s="34">
        <f t="shared" ref="C139:C187" si="24">IF(B139&gt;=1,$B$136/POWER(1+$B$7,B139),0)</f>
        <v>0</v>
      </c>
      <c r="D139" s="4"/>
      <c r="E139" s="28">
        <f>$F$135+E138</f>
        <v>30</v>
      </c>
      <c r="F139" s="42">
        <f t="shared" si="22"/>
        <v>30</v>
      </c>
      <c r="G139" s="34">
        <f t="shared" ref="G139:G187" si="25">IF(F139&gt;=1,$F$136/POWER(1+$B$7,F139),0)</f>
        <v>220828.35559196479</v>
      </c>
      <c r="H139" s="4"/>
      <c r="I139" s="28">
        <f>$J$135+I138</f>
        <v>50</v>
      </c>
      <c r="J139" s="42">
        <f t="shared" si="23"/>
        <v>0</v>
      </c>
      <c r="K139" s="34">
        <f t="shared" ref="K139:K187" si="26">IF(J139&gt;=1,$J$136/POWER(1+$B$7,J139),0)</f>
        <v>0</v>
      </c>
      <c r="L139" s="4"/>
      <c r="M139" s="4"/>
      <c r="N139" s="60"/>
    </row>
    <row r="140" spans="1:14" hidden="1" x14ac:dyDescent="0.2">
      <c r="A140" s="28">
        <f t="shared" ref="A140:A187" si="27">$B$135+A139</f>
        <v>60</v>
      </c>
      <c r="B140" s="42">
        <f t="shared" si="21"/>
        <v>0</v>
      </c>
      <c r="C140" s="34">
        <f t="shared" si="24"/>
        <v>0</v>
      </c>
      <c r="D140" s="4"/>
      <c r="E140" s="28">
        <f t="shared" ref="E140:E187" si="28">$F$135+E139</f>
        <v>45</v>
      </c>
      <c r="F140" s="42">
        <f t="shared" si="22"/>
        <v>0</v>
      </c>
      <c r="G140" s="34">
        <f t="shared" si="25"/>
        <v>0</v>
      </c>
      <c r="H140" s="4"/>
      <c r="I140" s="28">
        <f t="shared" ref="I140:I187" si="29">$J$135+I139</f>
        <v>75</v>
      </c>
      <c r="J140" s="42">
        <f t="shared" si="23"/>
        <v>0</v>
      </c>
      <c r="K140" s="34">
        <f t="shared" si="26"/>
        <v>0</v>
      </c>
      <c r="L140" s="4"/>
      <c r="M140" s="4"/>
      <c r="N140" s="60"/>
    </row>
    <row r="141" spans="1:14" hidden="1" x14ac:dyDescent="0.2">
      <c r="A141" s="28">
        <f t="shared" si="27"/>
        <v>80</v>
      </c>
      <c r="B141" s="42">
        <f t="shared" si="21"/>
        <v>0</v>
      </c>
      <c r="C141" s="34">
        <f t="shared" si="24"/>
        <v>0</v>
      </c>
      <c r="D141" s="4"/>
      <c r="E141" s="28">
        <f t="shared" si="28"/>
        <v>60</v>
      </c>
      <c r="F141" s="42">
        <f t="shared" si="22"/>
        <v>0</v>
      </c>
      <c r="G141" s="34">
        <f t="shared" si="25"/>
        <v>0</v>
      </c>
      <c r="H141" s="4"/>
      <c r="I141" s="28">
        <f t="shared" si="29"/>
        <v>100</v>
      </c>
      <c r="J141" s="42">
        <f t="shared" si="23"/>
        <v>0</v>
      </c>
      <c r="K141" s="34">
        <f t="shared" si="26"/>
        <v>0</v>
      </c>
      <c r="L141" s="4"/>
      <c r="M141" s="4"/>
      <c r="N141" s="60"/>
    </row>
    <row r="142" spans="1:14" hidden="1" x14ac:dyDescent="0.2">
      <c r="A142" s="28">
        <f t="shared" si="27"/>
        <v>100</v>
      </c>
      <c r="B142" s="42">
        <f t="shared" si="21"/>
        <v>0</v>
      </c>
      <c r="C142" s="34">
        <f t="shared" si="24"/>
        <v>0</v>
      </c>
      <c r="D142" s="4"/>
      <c r="E142" s="28">
        <f t="shared" si="28"/>
        <v>75</v>
      </c>
      <c r="F142" s="42">
        <f t="shared" si="22"/>
        <v>0</v>
      </c>
      <c r="G142" s="34">
        <f t="shared" si="25"/>
        <v>0</v>
      </c>
      <c r="H142" s="4"/>
      <c r="I142" s="28">
        <f t="shared" si="29"/>
        <v>125</v>
      </c>
      <c r="J142" s="42">
        <f t="shared" si="23"/>
        <v>0</v>
      </c>
      <c r="K142" s="34">
        <f t="shared" si="26"/>
        <v>0</v>
      </c>
      <c r="L142" s="4"/>
      <c r="M142" s="4"/>
      <c r="N142" s="60"/>
    </row>
    <row r="143" spans="1:14" hidden="1" x14ac:dyDescent="0.2">
      <c r="A143" s="28">
        <f t="shared" si="27"/>
        <v>120</v>
      </c>
      <c r="B143" s="42">
        <f t="shared" si="21"/>
        <v>0</v>
      </c>
      <c r="C143" s="34">
        <f t="shared" si="24"/>
        <v>0</v>
      </c>
      <c r="D143" s="4"/>
      <c r="E143" s="28">
        <f t="shared" si="28"/>
        <v>90</v>
      </c>
      <c r="F143" s="42">
        <f t="shared" si="22"/>
        <v>0</v>
      </c>
      <c r="G143" s="34">
        <f t="shared" si="25"/>
        <v>0</v>
      </c>
      <c r="H143" s="4"/>
      <c r="I143" s="28">
        <f t="shared" si="29"/>
        <v>150</v>
      </c>
      <c r="J143" s="42">
        <f t="shared" si="23"/>
        <v>0</v>
      </c>
      <c r="K143" s="34">
        <f t="shared" si="26"/>
        <v>0</v>
      </c>
      <c r="L143" s="4"/>
      <c r="M143" s="4"/>
      <c r="N143" s="60"/>
    </row>
    <row r="144" spans="1:14" hidden="1" x14ac:dyDescent="0.2">
      <c r="A144" s="28">
        <f t="shared" si="27"/>
        <v>140</v>
      </c>
      <c r="B144" s="42">
        <f t="shared" si="21"/>
        <v>0</v>
      </c>
      <c r="C144" s="34">
        <f t="shared" si="24"/>
        <v>0</v>
      </c>
      <c r="D144" s="4"/>
      <c r="E144" s="28">
        <f t="shared" si="28"/>
        <v>105</v>
      </c>
      <c r="F144" s="42">
        <f t="shared" si="22"/>
        <v>0</v>
      </c>
      <c r="G144" s="34">
        <f t="shared" si="25"/>
        <v>0</v>
      </c>
      <c r="H144" s="4"/>
      <c r="I144" s="28">
        <f t="shared" si="29"/>
        <v>175</v>
      </c>
      <c r="J144" s="42">
        <f t="shared" si="23"/>
        <v>0</v>
      </c>
      <c r="K144" s="34">
        <f t="shared" si="26"/>
        <v>0</v>
      </c>
      <c r="L144" s="4"/>
      <c r="M144" s="4"/>
      <c r="N144" s="60"/>
    </row>
    <row r="145" spans="1:14" hidden="1" x14ac:dyDescent="0.2">
      <c r="A145" s="28">
        <f t="shared" si="27"/>
        <v>160</v>
      </c>
      <c r="B145" s="42">
        <f t="shared" si="21"/>
        <v>0</v>
      </c>
      <c r="C145" s="34">
        <f t="shared" si="24"/>
        <v>0</v>
      </c>
      <c r="D145" s="4"/>
      <c r="E145" s="28">
        <f t="shared" si="28"/>
        <v>120</v>
      </c>
      <c r="F145" s="42">
        <f t="shared" si="22"/>
        <v>0</v>
      </c>
      <c r="G145" s="34">
        <f t="shared" si="25"/>
        <v>0</v>
      </c>
      <c r="H145" s="4"/>
      <c r="I145" s="28">
        <f t="shared" si="29"/>
        <v>200</v>
      </c>
      <c r="J145" s="42">
        <f t="shared" si="23"/>
        <v>0</v>
      </c>
      <c r="K145" s="34">
        <f t="shared" si="26"/>
        <v>0</v>
      </c>
      <c r="L145" s="4"/>
      <c r="M145" s="4"/>
      <c r="N145" s="60"/>
    </row>
    <row r="146" spans="1:14" hidden="1" x14ac:dyDescent="0.2">
      <c r="A146" s="28">
        <f t="shared" si="27"/>
        <v>180</v>
      </c>
      <c r="B146" s="42">
        <f t="shared" si="21"/>
        <v>0</v>
      </c>
      <c r="C146" s="34">
        <f t="shared" si="24"/>
        <v>0</v>
      </c>
      <c r="D146" s="4"/>
      <c r="E146" s="28">
        <f t="shared" si="28"/>
        <v>135</v>
      </c>
      <c r="F146" s="42">
        <f t="shared" si="22"/>
        <v>0</v>
      </c>
      <c r="G146" s="34">
        <f t="shared" si="25"/>
        <v>0</v>
      </c>
      <c r="H146" s="4"/>
      <c r="I146" s="28">
        <f t="shared" si="29"/>
        <v>225</v>
      </c>
      <c r="J146" s="42">
        <f t="shared" si="23"/>
        <v>0</v>
      </c>
      <c r="K146" s="34">
        <f t="shared" si="26"/>
        <v>0</v>
      </c>
      <c r="L146" s="4"/>
      <c r="M146" s="4"/>
      <c r="N146" s="60"/>
    </row>
    <row r="147" spans="1:14" hidden="1" x14ac:dyDescent="0.2">
      <c r="A147" s="28">
        <f t="shared" si="27"/>
        <v>200</v>
      </c>
      <c r="B147" s="42">
        <f t="shared" si="21"/>
        <v>0</v>
      </c>
      <c r="C147" s="34">
        <f t="shared" si="24"/>
        <v>0</v>
      </c>
      <c r="D147" s="4"/>
      <c r="E147" s="28">
        <f t="shared" si="28"/>
        <v>150</v>
      </c>
      <c r="F147" s="42">
        <f t="shared" si="22"/>
        <v>0</v>
      </c>
      <c r="G147" s="34">
        <f t="shared" si="25"/>
        <v>0</v>
      </c>
      <c r="H147" s="4"/>
      <c r="I147" s="28">
        <f t="shared" si="29"/>
        <v>250</v>
      </c>
      <c r="J147" s="42">
        <f t="shared" si="23"/>
        <v>0</v>
      </c>
      <c r="K147" s="34">
        <f t="shared" si="26"/>
        <v>0</v>
      </c>
      <c r="L147" s="4"/>
      <c r="M147" s="4"/>
      <c r="N147" s="60"/>
    </row>
    <row r="148" spans="1:14" hidden="1" x14ac:dyDescent="0.2">
      <c r="A148" s="28">
        <f t="shared" si="27"/>
        <v>220</v>
      </c>
      <c r="B148" s="42">
        <f t="shared" si="21"/>
        <v>0</v>
      </c>
      <c r="C148" s="34">
        <f t="shared" si="24"/>
        <v>0</v>
      </c>
      <c r="D148" s="4"/>
      <c r="E148" s="28">
        <f t="shared" si="28"/>
        <v>165</v>
      </c>
      <c r="F148" s="42">
        <f t="shared" si="22"/>
        <v>0</v>
      </c>
      <c r="G148" s="34">
        <f t="shared" si="25"/>
        <v>0</v>
      </c>
      <c r="H148" s="4"/>
      <c r="I148" s="28">
        <f t="shared" si="29"/>
        <v>275</v>
      </c>
      <c r="J148" s="42">
        <f t="shared" si="23"/>
        <v>0</v>
      </c>
      <c r="K148" s="34">
        <f t="shared" si="26"/>
        <v>0</v>
      </c>
      <c r="L148" s="4"/>
      <c r="M148" s="4"/>
      <c r="N148" s="60"/>
    </row>
    <row r="149" spans="1:14" hidden="1" x14ac:dyDescent="0.2">
      <c r="A149" s="28">
        <f t="shared" si="27"/>
        <v>240</v>
      </c>
      <c r="B149" s="42">
        <f t="shared" si="21"/>
        <v>0</v>
      </c>
      <c r="C149" s="34">
        <f t="shared" si="24"/>
        <v>0</v>
      </c>
      <c r="D149" s="4"/>
      <c r="E149" s="28">
        <f t="shared" si="28"/>
        <v>180</v>
      </c>
      <c r="F149" s="42">
        <f t="shared" si="22"/>
        <v>0</v>
      </c>
      <c r="G149" s="34">
        <f t="shared" si="25"/>
        <v>0</v>
      </c>
      <c r="H149" s="4"/>
      <c r="I149" s="28">
        <f t="shared" si="29"/>
        <v>300</v>
      </c>
      <c r="J149" s="42">
        <f t="shared" si="23"/>
        <v>0</v>
      </c>
      <c r="K149" s="34">
        <f t="shared" si="26"/>
        <v>0</v>
      </c>
      <c r="L149" s="4"/>
      <c r="M149" s="4"/>
      <c r="N149" s="60"/>
    </row>
    <row r="150" spans="1:14" hidden="1" x14ac:dyDescent="0.2">
      <c r="A150" s="28">
        <f t="shared" si="27"/>
        <v>260</v>
      </c>
      <c r="B150" s="42">
        <f t="shared" si="21"/>
        <v>0</v>
      </c>
      <c r="C150" s="34">
        <f t="shared" si="24"/>
        <v>0</v>
      </c>
      <c r="D150" s="4"/>
      <c r="E150" s="28">
        <f t="shared" si="28"/>
        <v>195</v>
      </c>
      <c r="F150" s="42">
        <f t="shared" si="22"/>
        <v>0</v>
      </c>
      <c r="G150" s="34">
        <f t="shared" si="25"/>
        <v>0</v>
      </c>
      <c r="H150" s="4"/>
      <c r="I150" s="28">
        <f t="shared" si="29"/>
        <v>325</v>
      </c>
      <c r="J150" s="42">
        <f t="shared" si="23"/>
        <v>0</v>
      </c>
      <c r="K150" s="34">
        <f t="shared" si="26"/>
        <v>0</v>
      </c>
      <c r="L150" s="4"/>
      <c r="M150" s="4"/>
      <c r="N150" s="60"/>
    </row>
    <row r="151" spans="1:14" hidden="1" x14ac:dyDescent="0.2">
      <c r="A151" s="28">
        <f t="shared" si="27"/>
        <v>280</v>
      </c>
      <c r="B151" s="42">
        <f t="shared" si="21"/>
        <v>0</v>
      </c>
      <c r="C151" s="34">
        <f t="shared" si="24"/>
        <v>0</v>
      </c>
      <c r="D151" s="4"/>
      <c r="E151" s="28">
        <f t="shared" si="28"/>
        <v>210</v>
      </c>
      <c r="F151" s="42">
        <f t="shared" si="22"/>
        <v>0</v>
      </c>
      <c r="G151" s="34">
        <f t="shared" si="25"/>
        <v>0</v>
      </c>
      <c r="H151" s="4"/>
      <c r="I151" s="28">
        <f t="shared" si="29"/>
        <v>350</v>
      </c>
      <c r="J151" s="42">
        <f t="shared" si="23"/>
        <v>0</v>
      </c>
      <c r="K151" s="34">
        <f t="shared" si="26"/>
        <v>0</v>
      </c>
      <c r="L151" s="4"/>
      <c r="M151" s="4"/>
      <c r="N151" s="60"/>
    </row>
    <row r="152" spans="1:14" hidden="1" x14ac:dyDescent="0.2">
      <c r="A152" s="28">
        <f t="shared" si="27"/>
        <v>300</v>
      </c>
      <c r="B152" s="42">
        <f t="shared" si="21"/>
        <v>0</v>
      </c>
      <c r="C152" s="34">
        <f t="shared" si="24"/>
        <v>0</v>
      </c>
      <c r="D152" s="4"/>
      <c r="E152" s="28">
        <f t="shared" si="28"/>
        <v>225</v>
      </c>
      <c r="F152" s="42">
        <f t="shared" si="22"/>
        <v>0</v>
      </c>
      <c r="G152" s="34">
        <f t="shared" si="25"/>
        <v>0</v>
      </c>
      <c r="H152" s="4"/>
      <c r="I152" s="28">
        <f t="shared" si="29"/>
        <v>375</v>
      </c>
      <c r="J152" s="42">
        <f t="shared" si="23"/>
        <v>0</v>
      </c>
      <c r="K152" s="34">
        <f t="shared" si="26"/>
        <v>0</v>
      </c>
      <c r="L152" s="4"/>
      <c r="M152" s="4"/>
      <c r="N152" s="60"/>
    </row>
    <row r="153" spans="1:14" hidden="1" x14ac:dyDescent="0.2">
      <c r="A153" s="28">
        <f t="shared" si="27"/>
        <v>320</v>
      </c>
      <c r="B153" s="42">
        <f t="shared" si="21"/>
        <v>0</v>
      </c>
      <c r="C153" s="34">
        <f t="shared" si="24"/>
        <v>0</v>
      </c>
      <c r="D153" s="4"/>
      <c r="E153" s="28">
        <f t="shared" si="28"/>
        <v>240</v>
      </c>
      <c r="F153" s="42">
        <f t="shared" si="22"/>
        <v>0</v>
      </c>
      <c r="G153" s="34">
        <f t="shared" si="25"/>
        <v>0</v>
      </c>
      <c r="H153" s="4"/>
      <c r="I153" s="28">
        <f t="shared" si="29"/>
        <v>400</v>
      </c>
      <c r="J153" s="42">
        <f t="shared" si="23"/>
        <v>0</v>
      </c>
      <c r="K153" s="34">
        <f t="shared" si="26"/>
        <v>0</v>
      </c>
      <c r="L153" s="4"/>
      <c r="M153" s="4"/>
      <c r="N153" s="60"/>
    </row>
    <row r="154" spans="1:14" hidden="1" x14ac:dyDescent="0.2">
      <c r="A154" s="28">
        <f t="shared" si="27"/>
        <v>340</v>
      </c>
      <c r="B154" s="42">
        <f t="shared" si="21"/>
        <v>0</v>
      </c>
      <c r="C154" s="34">
        <f t="shared" si="24"/>
        <v>0</v>
      </c>
      <c r="D154" s="4"/>
      <c r="E154" s="28">
        <f t="shared" si="28"/>
        <v>255</v>
      </c>
      <c r="F154" s="42">
        <f t="shared" si="22"/>
        <v>0</v>
      </c>
      <c r="G154" s="34">
        <f t="shared" si="25"/>
        <v>0</v>
      </c>
      <c r="H154" s="4"/>
      <c r="I154" s="28">
        <f t="shared" si="29"/>
        <v>425</v>
      </c>
      <c r="J154" s="42">
        <f t="shared" si="23"/>
        <v>0</v>
      </c>
      <c r="K154" s="34">
        <f t="shared" si="26"/>
        <v>0</v>
      </c>
      <c r="L154" s="4"/>
      <c r="M154" s="4"/>
      <c r="N154" s="60"/>
    </row>
    <row r="155" spans="1:14" hidden="1" x14ac:dyDescent="0.2">
      <c r="A155" s="28">
        <f t="shared" si="27"/>
        <v>360</v>
      </c>
      <c r="B155" s="42">
        <f t="shared" si="21"/>
        <v>0</v>
      </c>
      <c r="C155" s="34">
        <f t="shared" si="24"/>
        <v>0</v>
      </c>
      <c r="D155" s="4"/>
      <c r="E155" s="28">
        <f t="shared" si="28"/>
        <v>270</v>
      </c>
      <c r="F155" s="42">
        <f t="shared" si="22"/>
        <v>0</v>
      </c>
      <c r="G155" s="34">
        <f t="shared" si="25"/>
        <v>0</v>
      </c>
      <c r="H155" s="4"/>
      <c r="I155" s="28">
        <f t="shared" si="29"/>
        <v>450</v>
      </c>
      <c r="J155" s="42">
        <f t="shared" si="23"/>
        <v>0</v>
      </c>
      <c r="K155" s="34">
        <f t="shared" si="26"/>
        <v>0</v>
      </c>
      <c r="L155" s="4"/>
      <c r="M155" s="4"/>
      <c r="N155" s="60"/>
    </row>
    <row r="156" spans="1:14" hidden="1" x14ac:dyDescent="0.2">
      <c r="A156" s="28">
        <f t="shared" si="27"/>
        <v>380</v>
      </c>
      <c r="B156" s="42">
        <f t="shared" si="21"/>
        <v>0</v>
      </c>
      <c r="C156" s="34">
        <f t="shared" si="24"/>
        <v>0</v>
      </c>
      <c r="D156" s="4"/>
      <c r="E156" s="28">
        <f t="shared" si="28"/>
        <v>285</v>
      </c>
      <c r="F156" s="42">
        <f t="shared" si="22"/>
        <v>0</v>
      </c>
      <c r="G156" s="34">
        <f t="shared" si="25"/>
        <v>0</v>
      </c>
      <c r="H156" s="4"/>
      <c r="I156" s="28">
        <f t="shared" si="29"/>
        <v>475</v>
      </c>
      <c r="J156" s="42">
        <f t="shared" si="23"/>
        <v>0</v>
      </c>
      <c r="K156" s="34">
        <f t="shared" si="26"/>
        <v>0</v>
      </c>
      <c r="L156" s="4"/>
      <c r="M156" s="4"/>
      <c r="N156" s="60"/>
    </row>
    <row r="157" spans="1:14" hidden="1" x14ac:dyDescent="0.2">
      <c r="A157" s="28">
        <f t="shared" si="27"/>
        <v>400</v>
      </c>
      <c r="B157" s="42">
        <f t="shared" si="21"/>
        <v>0</v>
      </c>
      <c r="C157" s="34">
        <f t="shared" si="24"/>
        <v>0</v>
      </c>
      <c r="D157" s="4"/>
      <c r="E157" s="28">
        <f t="shared" si="28"/>
        <v>300</v>
      </c>
      <c r="F157" s="42">
        <f t="shared" si="22"/>
        <v>0</v>
      </c>
      <c r="G157" s="34">
        <f t="shared" si="25"/>
        <v>0</v>
      </c>
      <c r="H157" s="4"/>
      <c r="I157" s="28">
        <f t="shared" si="29"/>
        <v>500</v>
      </c>
      <c r="J157" s="42">
        <f t="shared" si="23"/>
        <v>0</v>
      </c>
      <c r="K157" s="34">
        <f t="shared" si="26"/>
        <v>0</v>
      </c>
      <c r="L157" s="4"/>
      <c r="M157" s="4"/>
      <c r="N157" s="60"/>
    </row>
    <row r="158" spans="1:14" hidden="1" x14ac:dyDescent="0.2">
      <c r="A158" s="28">
        <f t="shared" si="27"/>
        <v>420</v>
      </c>
      <c r="B158" s="42">
        <f t="shared" si="21"/>
        <v>0</v>
      </c>
      <c r="C158" s="34">
        <f t="shared" si="24"/>
        <v>0</v>
      </c>
      <c r="D158" s="4"/>
      <c r="E158" s="28">
        <f t="shared" si="28"/>
        <v>315</v>
      </c>
      <c r="F158" s="42">
        <f t="shared" si="22"/>
        <v>0</v>
      </c>
      <c r="G158" s="34">
        <f t="shared" si="25"/>
        <v>0</v>
      </c>
      <c r="H158" s="4"/>
      <c r="I158" s="28">
        <f t="shared" si="29"/>
        <v>525</v>
      </c>
      <c r="J158" s="42">
        <f t="shared" si="23"/>
        <v>0</v>
      </c>
      <c r="K158" s="34">
        <f t="shared" si="26"/>
        <v>0</v>
      </c>
      <c r="L158" s="4"/>
      <c r="M158" s="4"/>
      <c r="N158" s="60"/>
    </row>
    <row r="159" spans="1:14" hidden="1" x14ac:dyDescent="0.2">
      <c r="A159" s="28">
        <f t="shared" si="27"/>
        <v>440</v>
      </c>
      <c r="B159" s="42">
        <f t="shared" si="21"/>
        <v>0</v>
      </c>
      <c r="C159" s="34">
        <f t="shared" si="24"/>
        <v>0</v>
      </c>
      <c r="D159" s="4"/>
      <c r="E159" s="28">
        <f t="shared" si="28"/>
        <v>330</v>
      </c>
      <c r="F159" s="42">
        <f t="shared" si="22"/>
        <v>0</v>
      </c>
      <c r="G159" s="34">
        <f t="shared" si="25"/>
        <v>0</v>
      </c>
      <c r="H159" s="4"/>
      <c r="I159" s="28">
        <f t="shared" si="29"/>
        <v>550</v>
      </c>
      <c r="J159" s="42">
        <f t="shared" si="23"/>
        <v>0</v>
      </c>
      <c r="K159" s="34">
        <f t="shared" si="26"/>
        <v>0</v>
      </c>
      <c r="L159" s="4"/>
      <c r="M159" s="4"/>
      <c r="N159" s="60"/>
    </row>
    <row r="160" spans="1:14" hidden="1" x14ac:dyDescent="0.2">
      <c r="A160" s="28">
        <f t="shared" si="27"/>
        <v>460</v>
      </c>
      <c r="B160" s="42">
        <f t="shared" si="21"/>
        <v>0</v>
      </c>
      <c r="C160" s="34">
        <f t="shared" si="24"/>
        <v>0</v>
      </c>
      <c r="D160" s="4"/>
      <c r="E160" s="28">
        <f t="shared" si="28"/>
        <v>345</v>
      </c>
      <c r="F160" s="42">
        <f t="shared" si="22"/>
        <v>0</v>
      </c>
      <c r="G160" s="34">
        <f t="shared" si="25"/>
        <v>0</v>
      </c>
      <c r="H160" s="4"/>
      <c r="I160" s="28">
        <f t="shared" si="29"/>
        <v>575</v>
      </c>
      <c r="J160" s="42">
        <f t="shared" si="23"/>
        <v>0</v>
      </c>
      <c r="K160" s="34">
        <f t="shared" si="26"/>
        <v>0</v>
      </c>
      <c r="L160" s="4"/>
      <c r="M160" s="4"/>
      <c r="N160" s="60"/>
    </row>
    <row r="161" spans="1:14" hidden="1" x14ac:dyDescent="0.2">
      <c r="A161" s="28">
        <f t="shared" si="27"/>
        <v>480</v>
      </c>
      <c r="B161" s="42">
        <f t="shared" si="21"/>
        <v>0</v>
      </c>
      <c r="C161" s="34">
        <f t="shared" si="24"/>
        <v>0</v>
      </c>
      <c r="D161" s="4"/>
      <c r="E161" s="28">
        <f t="shared" si="28"/>
        <v>360</v>
      </c>
      <c r="F161" s="42">
        <f t="shared" si="22"/>
        <v>0</v>
      </c>
      <c r="G161" s="34">
        <f t="shared" si="25"/>
        <v>0</v>
      </c>
      <c r="H161" s="4"/>
      <c r="I161" s="28">
        <f t="shared" si="29"/>
        <v>600</v>
      </c>
      <c r="J161" s="42">
        <f t="shared" si="23"/>
        <v>0</v>
      </c>
      <c r="K161" s="34">
        <f t="shared" si="26"/>
        <v>0</v>
      </c>
      <c r="L161" s="4"/>
      <c r="M161" s="4"/>
      <c r="N161" s="60"/>
    </row>
    <row r="162" spans="1:14" hidden="1" x14ac:dyDescent="0.2">
      <c r="A162" s="28">
        <f t="shared" si="27"/>
        <v>500</v>
      </c>
      <c r="B162" s="42">
        <f t="shared" si="21"/>
        <v>0</v>
      </c>
      <c r="C162" s="34">
        <f t="shared" si="24"/>
        <v>0</v>
      </c>
      <c r="D162" s="4"/>
      <c r="E162" s="28">
        <f t="shared" si="28"/>
        <v>375</v>
      </c>
      <c r="F162" s="42">
        <f t="shared" si="22"/>
        <v>0</v>
      </c>
      <c r="G162" s="34">
        <f t="shared" si="25"/>
        <v>0</v>
      </c>
      <c r="H162" s="4"/>
      <c r="I162" s="28">
        <f t="shared" si="29"/>
        <v>625</v>
      </c>
      <c r="J162" s="42">
        <f t="shared" si="23"/>
        <v>0</v>
      </c>
      <c r="K162" s="34">
        <f t="shared" si="26"/>
        <v>0</v>
      </c>
      <c r="L162" s="4"/>
      <c r="M162" s="4"/>
      <c r="N162" s="60"/>
    </row>
    <row r="163" spans="1:14" hidden="1" x14ac:dyDescent="0.2">
      <c r="A163" s="28">
        <f t="shared" si="27"/>
        <v>520</v>
      </c>
      <c r="B163" s="42">
        <f t="shared" si="21"/>
        <v>0</v>
      </c>
      <c r="C163" s="34">
        <f t="shared" si="24"/>
        <v>0</v>
      </c>
      <c r="D163" s="4"/>
      <c r="E163" s="28">
        <f t="shared" si="28"/>
        <v>390</v>
      </c>
      <c r="F163" s="42">
        <f t="shared" si="22"/>
        <v>0</v>
      </c>
      <c r="G163" s="34">
        <f t="shared" si="25"/>
        <v>0</v>
      </c>
      <c r="H163" s="4"/>
      <c r="I163" s="28">
        <f t="shared" si="29"/>
        <v>650</v>
      </c>
      <c r="J163" s="42">
        <f t="shared" si="23"/>
        <v>0</v>
      </c>
      <c r="K163" s="34">
        <f t="shared" si="26"/>
        <v>0</v>
      </c>
      <c r="L163" s="4"/>
      <c r="M163" s="4"/>
      <c r="N163" s="60"/>
    </row>
    <row r="164" spans="1:14" hidden="1" x14ac:dyDescent="0.2">
      <c r="A164" s="28">
        <f t="shared" si="27"/>
        <v>540</v>
      </c>
      <c r="B164" s="42">
        <f t="shared" si="21"/>
        <v>0</v>
      </c>
      <c r="C164" s="34">
        <f t="shared" si="24"/>
        <v>0</v>
      </c>
      <c r="D164" s="4"/>
      <c r="E164" s="28">
        <f t="shared" si="28"/>
        <v>405</v>
      </c>
      <c r="F164" s="42">
        <f t="shared" si="22"/>
        <v>0</v>
      </c>
      <c r="G164" s="34">
        <f t="shared" si="25"/>
        <v>0</v>
      </c>
      <c r="H164" s="4"/>
      <c r="I164" s="28">
        <f t="shared" si="29"/>
        <v>675</v>
      </c>
      <c r="J164" s="42">
        <f t="shared" si="23"/>
        <v>0</v>
      </c>
      <c r="K164" s="34">
        <f t="shared" si="26"/>
        <v>0</v>
      </c>
      <c r="L164" s="4"/>
      <c r="M164" s="4"/>
      <c r="N164" s="60"/>
    </row>
    <row r="165" spans="1:14" hidden="1" x14ac:dyDescent="0.2">
      <c r="A165" s="28">
        <f t="shared" si="27"/>
        <v>560</v>
      </c>
      <c r="B165" s="42">
        <f t="shared" si="21"/>
        <v>0</v>
      </c>
      <c r="C165" s="34">
        <f t="shared" si="24"/>
        <v>0</v>
      </c>
      <c r="D165" s="4"/>
      <c r="E165" s="28">
        <f t="shared" si="28"/>
        <v>420</v>
      </c>
      <c r="F165" s="42">
        <f t="shared" si="22"/>
        <v>0</v>
      </c>
      <c r="G165" s="34">
        <f t="shared" si="25"/>
        <v>0</v>
      </c>
      <c r="H165" s="4"/>
      <c r="I165" s="28">
        <f t="shared" si="29"/>
        <v>700</v>
      </c>
      <c r="J165" s="42">
        <f t="shared" si="23"/>
        <v>0</v>
      </c>
      <c r="K165" s="34">
        <f t="shared" si="26"/>
        <v>0</v>
      </c>
      <c r="L165" s="4"/>
      <c r="M165" s="4"/>
      <c r="N165" s="60"/>
    </row>
    <row r="166" spans="1:14" hidden="1" x14ac:dyDescent="0.2">
      <c r="A166" s="28">
        <f t="shared" si="27"/>
        <v>580</v>
      </c>
      <c r="B166" s="42">
        <f t="shared" si="21"/>
        <v>0</v>
      </c>
      <c r="C166" s="34">
        <f t="shared" si="24"/>
        <v>0</v>
      </c>
      <c r="D166" s="4"/>
      <c r="E166" s="28">
        <f t="shared" si="28"/>
        <v>435</v>
      </c>
      <c r="F166" s="42">
        <f t="shared" si="22"/>
        <v>0</v>
      </c>
      <c r="G166" s="34">
        <f t="shared" si="25"/>
        <v>0</v>
      </c>
      <c r="H166" s="4"/>
      <c r="I166" s="28">
        <f t="shared" si="29"/>
        <v>725</v>
      </c>
      <c r="J166" s="42">
        <f t="shared" si="23"/>
        <v>0</v>
      </c>
      <c r="K166" s="34">
        <f t="shared" si="26"/>
        <v>0</v>
      </c>
      <c r="L166" s="4"/>
      <c r="M166" s="4"/>
      <c r="N166" s="60"/>
    </row>
    <row r="167" spans="1:14" hidden="1" x14ac:dyDescent="0.2">
      <c r="A167" s="28">
        <f t="shared" si="27"/>
        <v>600</v>
      </c>
      <c r="B167" s="42">
        <f t="shared" si="21"/>
        <v>0</v>
      </c>
      <c r="C167" s="34">
        <f t="shared" si="24"/>
        <v>0</v>
      </c>
      <c r="D167" s="4"/>
      <c r="E167" s="28">
        <f t="shared" si="28"/>
        <v>450</v>
      </c>
      <c r="F167" s="42">
        <f t="shared" si="22"/>
        <v>0</v>
      </c>
      <c r="G167" s="34">
        <f t="shared" si="25"/>
        <v>0</v>
      </c>
      <c r="H167" s="4"/>
      <c r="I167" s="28">
        <f t="shared" si="29"/>
        <v>750</v>
      </c>
      <c r="J167" s="42">
        <f t="shared" si="23"/>
        <v>0</v>
      </c>
      <c r="K167" s="34">
        <f t="shared" si="26"/>
        <v>0</v>
      </c>
      <c r="L167" s="4"/>
      <c r="M167" s="4"/>
      <c r="N167" s="60"/>
    </row>
    <row r="168" spans="1:14" hidden="1" x14ac:dyDescent="0.2">
      <c r="A168" s="28">
        <f t="shared" si="27"/>
        <v>620</v>
      </c>
      <c r="B168" s="42">
        <f t="shared" si="21"/>
        <v>0</v>
      </c>
      <c r="C168" s="34">
        <f t="shared" si="24"/>
        <v>0</v>
      </c>
      <c r="D168" s="4"/>
      <c r="E168" s="28">
        <f t="shared" si="28"/>
        <v>465</v>
      </c>
      <c r="F168" s="42">
        <f t="shared" si="22"/>
        <v>0</v>
      </c>
      <c r="G168" s="34">
        <f t="shared" si="25"/>
        <v>0</v>
      </c>
      <c r="H168" s="4"/>
      <c r="I168" s="28">
        <f t="shared" si="29"/>
        <v>775</v>
      </c>
      <c r="J168" s="42">
        <f t="shared" si="23"/>
        <v>0</v>
      </c>
      <c r="K168" s="34">
        <f t="shared" si="26"/>
        <v>0</v>
      </c>
      <c r="L168" s="4"/>
      <c r="M168" s="4"/>
      <c r="N168" s="60"/>
    </row>
    <row r="169" spans="1:14" hidden="1" x14ac:dyDescent="0.2">
      <c r="A169" s="28">
        <f t="shared" si="27"/>
        <v>640</v>
      </c>
      <c r="B169" s="42">
        <f t="shared" si="21"/>
        <v>0</v>
      </c>
      <c r="C169" s="34">
        <f t="shared" si="24"/>
        <v>0</v>
      </c>
      <c r="D169" s="4"/>
      <c r="E169" s="28">
        <f t="shared" si="28"/>
        <v>480</v>
      </c>
      <c r="F169" s="42">
        <f t="shared" si="22"/>
        <v>0</v>
      </c>
      <c r="G169" s="34">
        <f t="shared" si="25"/>
        <v>0</v>
      </c>
      <c r="H169" s="4"/>
      <c r="I169" s="28">
        <f t="shared" si="29"/>
        <v>800</v>
      </c>
      <c r="J169" s="42">
        <f t="shared" si="23"/>
        <v>0</v>
      </c>
      <c r="K169" s="34">
        <f t="shared" si="26"/>
        <v>0</v>
      </c>
      <c r="L169" s="4"/>
      <c r="M169" s="4"/>
      <c r="N169" s="60"/>
    </row>
    <row r="170" spans="1:14" hidden="1" x14ac:dyDescent="0.2">
      <c r="A170" s="28">
        <f t="shared" si="27"/>
        <v>660</v>
      </c>
      <c r="B170" s="42">
        <f t="shared" si="21"/>
        <v>0</v>
      </c>
      <c r="C170" s="34">
        <f t="shared" si="24"/>
        <v>0</v>
      </c>
      <c r="D170" s="4"/>
      <c r="E170" s="28">
        <f t="shared" si="28"/>
        <v>495</v>
      </c>
      <c r="F170" s="42">
        <f t="shared" si="22"/>
        <v>0</v>
      </c>
      <c r="G170" s="34">
        <f t="shared" si="25"/>
        <v>0</v>
      </c>
      <c r="H170" s="4"/>
      <c r="I170" s="28">
        <f t="shared" si="29"/>
        <v>825</v>
      </c>
      <c r="J170" s="42">
        <f t="shared" si="23"/>
        <v>0</v>
      </c>
      <c r="K170" s="34">
        <f t="shared" si="26"/>
        <v>0</v>
      </c>
      <c r="L170" s="4"/>
      <c r="M170" s="4"/>
      <c r="N170" s="60"/>
    </row>
    <row r="171" spans="1:14" hidden="1" x14ac:dyDescent="0.2">
      <c r="A171" s="28">
        <f t="shared" si="27"/>
        <v>680</v>
      </c>
      <c r="B171" s="42">
        <f t="shared" si="21"/>
        <v>0</v>
      </c>
      <c r="C171" s="34">
        <f t="shared" si="24"/>
        <v>0</v>
      </c>
      <c r="D171" s="4"/>
      <c r="E171" s="28">
        <f t="shared" si="28"/>
        <v>510</v>
      </c>
      <c r="F171" s="42">
        <f t="shared" si="22"/>
        <v>0</v>
      </c>
      <c r="G171" s="34">
        <f t="shared" si="25"/>
        <v>0</v>
      </c>
      <c r="H171" s="4"/>
      <c r="I171" s="28">
        <f t="shared" si="29"/>
        <v>850</v>
      </c>
      <c r="J171" s="42">
        <f t="shared" si="23"/>
        <v>0</v>
      </c>
      <c r="K171" s="34">
        <f t="shared" si="26"/>
        <v>0</v>
      </c>
      <c r="L171" s="4"/>
      <c r="M171" s="4"/>
      <c r="N171" s="60"/>
    </row>
    <row r="172" spans="1:14" hidden="1" x14ac:dyDescent="0.2">
      <c r="A172" s="28">
        <f t="shared" si="27"/>
        <v>700</v>
      </c>
      <c r="B172" s="42">
        <f t="shared" si="21"/>
        <v>0</v>
      </c>
      <c r="C172" s="34">
        <f t="shared" si="24"/>
        <v>0</v>
      </c>
      <c r="D172" s="4"/>
      <c r="E172" s="28">
        <f t="shared" si="28"/>
        <v>525</v>
      </c>
      <c r="F172" s="42">
        <f t="shared" si="22"/>
        <v>0</v>
      </c>
      <c r="G172" s="34">
        <f t="shared" si="25"/>
        <v>0</v>
      </c>
      <c r="H172" s="4"/>
      <c r="I172" s="28">
        <f t="shared" si="29"/>
        <v>875</v>
      </c>
      <c r="J172" s="42">
        <f t="shared" si="23"/>
        <v>0</v>
      </c>
      <c r="K172" s="34">
        <f t="shared" si="26"/>
        <v>0</v>
      </c>
      <c r="L172" s="4"/>
      <c r="M172" s="4"/>
      <c r="N172" s="60"/>
    </row>
    <row r="173" spans="1:14" hidden="1" x14ac:dyDescent="0.2">
      <c r="A173" s="28">
        <f t="shared" si="27"/>
        <v>720</v>
      </c>
      <c r="B173" s="42">
        <f t="shared" si="21"/>
        <v>0</v>
      </c>
      <c r="C173" s="34">
        <f t="shared" si="24"/>
        <v>0</v>
      </c>
      <c r="D173" s="4"/>
      <c r="E173" s="28">
        <f t="shared" si="28"/>
        <v>540</v>
      </c>
      <c r="F173" s="42">
        <f t="shared" si="22"/>
        <v>0</v>
      </c>
      <c r="G173" s="34">
        <f t="shared" si="25"/>
        <v>0</v>
      </c>
      <c r="H173" s="4"/>
      <c r="I173" s="28">
        <f t="shared" si="29"/>
        <v>900</v>
      </c>
      <c r="J173" s="42">
        <f t="shared" si="23"/>
        <v>0</v>
      </c>
      <c r="K173" s="34">
        <f t="shared" si="26"/>
        <v>0</v>
      </c>
      <c r="L173" s="4"/>
      <c r="M173" s="4"/>
      <c r="N173" s="60"/>
    </row>
    <row r="174" spans="1:14" hidden="1" x14ac:dyDescent="0.2">
      <c r="A174" s="28">
        <f t="shared" si="27"/>
        <v>740</v>
      </c>
      <c r="B174" s="42">
        <f t="shared" si="21"/>
        <v>0</v>
      </c>
      <c r="C174" s="34">
        <f t="shared" si="24"/>
        <v>0</v>
      </c>
      <c r="D174" s="4"/>
      <c r="E174" s="28">
        <f t="shared" si="28"/>
        <v>555</v>
      </c>
      <c r="F174" s="42">
        <f t="shared" si="22"/>
        <v>0</v>
      </c>
      <c r="G174" s="34">
        <f t="shared" si="25"/>
        <v>0</v>
      </c>
      <c r="H174" s="4"/>
      <c r="I174" s="28">
        <f t="shared" si="29"/>
        <v>925</v>
      </c>
      <c r="J174" s="42">
        <f t="shared" si="23"/>
        <v>0</v>
      </c>
      <c r="K174" s="34">
        <f t="shared" si="26"/>
        <v>0</v>
      </c>
      <c r="L174" s="4"/>
      <c r="M174" s="4"/>
      <c r="N174" s="60"/>
    </row>
    <row r="175" spans="1:14" hidden="1" x14ac:dyDescent="0.2">
      <c r="A175" s="28">
        <f t="shared" si="27"/>
        <v>760</v>
      </c>
      <c r="B175" s="42">
        <f t="shared" si="21"/>
        <v>0</v>
      </c>
      <c r="C175" s="34">
        <f t="shared" si="24"/>
        <v>0</v>
      </c>
      <c r="D175" s="4"/>
      <c r="E175" s="28">
        <f t="shared" si="28"/>
        <v>570</v>
      </c>
      <c r="F175" s="42">
        <f t="shared" si="22"/>
        <v>0</v>
      </c>
      <c r="G175" s="34">
        <f t="shared" si="25"/>
        <v>0</v>
      </c>
      <c r="H175" s="4"/>
      <c r="I175" s="28">
        <f t="shared" si="29"/>
        <v>950</v>
      </c>
      <c r="J175" s="42">
        <f t="shared" si="23"/>
        <v>0</v>
      </c>
      <c r="K175" s="34">
        <f t="shared" si="26"/>
        <v>0</v>
      </c>
      <c r="L175" s="4"/>
      <c r="M175" s="4"/>
      <c r="N175" s="60"/>
    </row>
    <row r="176" spans="1:14" hidden="1" x14ac:dyDescent="0.2">
      <c r="A176" s="28">
        <f t="shared" si="27"/>
        <v>780</v>
      </c>
      <c r="B176" s="42">
        <f t="shared" si="21"/>
        <v>0</v>
      </c>
      <c r="C176" s="34">
        <f t="shared" si="24"/>
        <v>0</v>
      </c>
      <c r="D176" s="4"/>
      <c r="E176" s="28">
        <f t="shared" si="28"/>
        <v>585</v>
      </c>
      <c r="F176" s="42">
        <f t="shared" si="22"/>
        <v>0</v>
      </c>
      <c r="G176" s="34">
        <f t="shared" si="25"/>
        <v>0</v>
      </c>
      <c r="H176" s="4"/>
      <c r="I176" s="28">
        <f t="shared" si="29"/>
        <v>975</v>
      </c>
      <c r="J176" s="42">
        <f t="shared" si="23"/>
        <v>0</v>
      </c>
      <c r="K176" s="34">
        <f t="shared" si="26"/>
        <v>0</v>
      </c>
      <c r="L176" s="4"/>
      <c r="M176" s="4"/>
      <c r="N176" s="60"/>
    </row>
    <row r="177" spans="1:14" hidden="1" x14ac:dyDescent="0.2">
      <c r="A177" s="28">
        <f t="shared" si="27"/>
        <v>800</v>
      </c>
      <c r="B177" s="42">
        <f t="shared" si="21"/>
        <v>0</v>
      </c>
      <c r="C177" s="34">
        <f t="shared" si="24"/>
        <v>0</v>
      </c>
      <c r="D177" s="4"/>
      <c r="E177" s="28">
        <f t="shared" si="28"/>
        <v>600</v>
      </c>
      <c r="F177" s="42">
        <f t="shared" si="22"/>
        <v>0</v>
      </c>
      <c r="G177" s="34">
        <f t="shared" si="25"/>
        <v>0</v>
      </c>
      <c r="H177" s="4"/>
      <c r="I177" s="28">
        <f t="shared" si="29"/>
        <v>1000</v>
      </c>
      <c r="J177" s="42">
        <f t="shared" si="23"/>
        <v>0</v>
      </c>
      <c r="K177" s="34">
        <f t="shared" si="26"/>
        <v>0</v>
      </c>
      <c r="L177" s="4"/>
      <c r="M177" s="4"/>
      <c r="N177" s="60"/>
    </row>
    <row r="178" spans="1:14" hidden="1" x14ac:dyDescent="0.2">
      <c r="A178" s="28">
        <f t="shared" si="27"/>
        <v>820</v>
      </c>
      <c r="B178" s="42">
        <f t="shared" si="21"/>
        <v>0</v>
      </c>
      <c r="C178" s="34">
        <f t="shared" si="24"/>
        <v>0</v>
      </c>
      <c r="D178" s="4"/>
      <c r="E178" s="28">
        <f t="shared" si="28"/>
        <v>615</v>
      </c>
      <c r="F178" s="42">
        <f t="shared" si="22"/>
        <v>0</v>
      </c>
      <c r="G178" s="34">
        <f t="shared" si="25"/>
        <v>0</v>
      </c>
      <c r="H178" s="4"/>
      <c r="I178" s="28">
        <f t="shared" si="29"/>
        <v>1025</v>
      </c>
      <c r="J178" s="42">
        <f t="shared" si="23"/>
        <v>0</v>
      </c>
      <c r="K178" s="34">
        <f t="shared" si="26"/>
        <v>0</v>
      </c>
      <c r="L178" s="4"/>
      <c r="M178" s="4"/>
      <c r="N178" s="60"/>
    </row>
    <row r="179" spans="1:14" hidden="1" x14ac:dyDescent="0.2">
      <c r="A179" s="28">
        <f t="shared" si="27"/>
        <v>840</v>
      </c>
      <c r="B179" s="42">
        <f t="shared" si="21"/>
        <v>0</v>
      </c>
      <c r="C179" s="34">
        <f t="shared" si="24"/>
        <v>0</v>
      </c>
      <c r="D179" s="4"/>
      <c r="E179" s="28">
        <f t="shared" si="28"/>
        <v>630</v>
      </c>
      <c r="F179" s="42">
        <f t="shared" si="22"/>
        <v>0</v>
      </c>
      <c r="G179" s="34">
        <f t="shared" si="25"/>
        <v>0</v>
      </c>
      <c r="H179" s="4"/>
      <c r="I179" s="28">
        <f t="shared" si="29"/>
        <v>1050</v>
      </c>
      <c r="J179" s="42">
        <f t="shared" si="23"/>
        <v>0</v>
      </c>
      <c r="K179" s="34">
        <f t="shared" si="26"/>
        <v>0</v>
      </c>
      <c r="L179" s="4"/>
      <c r="M179" s="4"/>
      <c r="N179" s="60"/>
    </row>
    <row r="180" spans="1:14" hidden="1" x14ac:dyDescent="0.2">
      <c r="A180" s="28">
        <f t="shared" si="27"/>
        <v>860</v>
      </c>
      <c r="B180" s="42">
        <f t="shared" si="21"/>
        <v>0</v>
      </c>
      <c r="C180" s="34">
        <f t="shared" si="24"/>
        <v>0</v>
      </c>
      <c r="D180" s="4"/>
      <c r="E180" s="28">
        <f t="shared" si="28"/>
        <v>645</v>
      </c>
      <c r="F180" s="42">
        <f t="shared" si="22"/>
        <v>0</v>
      </c>
      <c r="G180" s="34">
        <f t="shared" si="25"/>
        <v>0</v>
      </c>
      <c r="H180" s="4"/>
      <c r="I180" s="28">
        <f t="shared" si="29"/>
        <v>1075</v>
      </c>
      <c r="J180" s="42">
        <f t="shared" si="23"/>
        <v>0</v>
      </c>
      <c r="K180" s="34">
        <f t="shared" si="26"/>
        <v>0</v>
      </c>
      <c r="L180" s="4"/>
      <c r="M180" s="4"/>
      <c r="N180" s="60"/>
    </row>
    <row r="181" spans="1:14" hidden="1" x14ac:dyDescent="0.2">
      <c r="A181" s="28">
        <f t="shared" si="27"/>
        <v>880</v>
      </c>
      <c r="B181" s="42">
        <f t="shared" si="21"/>
        <v>0</v>
      </c>
      <c r="C181" s="34">
        <f t="shared" si="24"/>
        <v>0</v>
      </c>
      <c r="D181" s="4"/>
      <c r="E181" s="28">
        <f t="shared" si="28"/>
        <v>660</v>
      </c>
      <c r="F181" s="42">
        <f t="shared" si="22"/>
        <v>0</v>
      </c>
      <c r="G181" s="34">
        <f t="shared" si="25"/>
        <v>0</v>
      </c>
      <c r="H181" s="4"/>
      <c r="I181" s="28">
        <f t="shared" si="29"/>
        <v>1100</v>
      </c>
      <c r="J181" s="42">
        <f t="shared" si="23"/>
        <v>0</v>
      </c>
      <c r="K181" s="34">
        <f t="shared" si="26"/>
        <v>0</v>
      </c>
      <c r="L181" s="4"/>
      <c r="M181" s="4"/>
      <c r="N181" s="60"/>
    </row>
    <row r="182" spans="1:14" hidden="1" x14ac:dyDescent="0.2">
      <c r="A182" s="28">
        <f t="shared" si="27"/>
        <v>900</v>
      </c>
      <c r="B182" s="42">
        <f t="shared" si="21"/>
        <v>0</v>
      </c>
      <c r="C182" s="34">
        <f t="shared" si="24"/>
        <v>0</v>
      </c>
      <c r="D182" s="4"/>
      <c r="E182" s="28">
        <f t="shared" si="28"/>
        <v>675</v>
      </c>
      <c r="F182" s="42">
        <f t="shared" si="22"/>
        <v>0</v>
      </c>
      <c r="G182" s="34">
        <f t="shared" si="25"/>
        <v>0</v>
      </c>
      <c r="H182" s="4"/>
      <c r="I182" s="28">
        <f t="shared" si="29"/>
        <v>1125</v>
      </c>
      <c r="J182" s="42">
        <f t="shared" si="23"/>
        <v>0</v>
      </c>
      <c r="K182" s="34">
        <f t="shared" si="26"/>
        <v>0</v>
      </c>
      <c r="L182" s="4"/>
      <c r="M182" s="4"/>
      <c r="N182" s="60"/>
    </row>
    <row r="183" spans="1:14" hidden="1" x14ac:dyDescent="0.2">
      <c r="A183" s="28">
        <f t="shared" si="27"/>
        <v>920</v>
      </c>
      <c r="B183" s="42">
        <f t="shared" si="21"/>
        <v>0</v>
      </c>
      <c r="C183" s="34">
        <f t="shared" si="24"/>
        <v>0</v>
      </c>
      <c r="D183" s="4"/>
      <c r="E183" s="28">
        <f t="shared" si="28"/>
        <v>690</v>
      </c>
      <c r="F183" s="42">
        <f t="shared" si="22"/>
        <v>0</v>
      </c>
      <c r="G183" s="34">
        <f t="shared" si="25"/>
        <v>0</v>
      </c>
      <c r="H183" s="4"/>
      <c r="I183" s="28">
        <f t="shared" si="29"/>
        <v>1150</v>
      </c>
      <c r="J183" s="42">
        <f t="shared" si="23"/>
        <v>0</v>
      </c>
      <c r="K183" s="34">
        <f t="shared" si="26"/>
        <v>0</v>
      </c>
      <c r="L183" s="4"/>
      <c r="M183" s="4"/>
      <c r="N183" s="60"/>
    </row>
    <row r="184" spans="1:14" hidden="1" x14ac:dyDescent="0.2">
      <c r="A184" s="28">
        <f t="shared" si="27"/>
        <v>940</v>
      </c>
      <c r="B184" s="42">
        <f t="shared" si="21"/>
        <v>0</v>
      </c>
      <c r="C184" s="34">
        <f t="shared" si="24"/>
        <v>0</v>
      </c>
      <c r="D184" s="4"/>
      <c r="E184" s="28">
        <f t="shared" si="28"/>
        <v>705</v>
      </c>
      <c r="F184" s="42">
        <f t="shared" si="22"/>
        <v>0</v>
      </c>
      <c r="G184" s="34">
        <f t="shared" si="25"/>
        <v>0</v>
      </c>
      <c r="H184" s="4"/>
      <c r="I184" s="28">
        <f t="shared" si="29"/>
        <v>1175</v>
      </c>
      <c r="J184" s="42">
        <f t="shared" si="23"/>
        <v>0</v>
      </c>
      <c r="K184" s="34">
        <f t="shared" si="26"/>
        <v>0</v>
      </c>
      <c r="L184" s="4"/>
      <c r="M184" s="4"/>
      <c r="N184" s="60"/>
    </row>
    <row r="185" spans="1:14" hidden="1" x14ac:dyDescent="0.2">
      <c r="A185" s="28">
        <f t="shared" si="27"/>
        <v>960</v>
      </c>
      <c r="B185" s="42">
        <f t="shared" si="21"/>
        <v>0</v>
      </c>
      <c r="C185" s="34">
        <f t="shared" si="24"/>
        <v>0</v>
      </c>
      <c r="D185" s="4"/>
      <c r="E185" s="28">
        <f t="shared" si="28"/>
        <v>720</v>
      </c>
      <c r="F185" s="42">
        <f t="shared" si="22"/>
        <v>0</v>
      </c>
      <c r="G185" s="34">
        <f t="shared" si="25"/>
        <v>0</v>
      </c>
      <c r="H185" s="4"/>
      <c r="I185" s="28">
        <f t="shared" si="29"/>
        <v>1200</v>
      </c>
      <c r="J185" s="42">
        <f t="shared" si="23"/>
        <v>0</v>
      </c>
      <c r="K185" s="34">
        <f t="shared" si="26"/>
        <v>0</v>
      </c>
      <c r="L185" s="4"/>
      <c r="M185" s="4"/>
      <c r="N185" s="60"/>
    </row>
    <row r="186" spans="1:14" hidden="1" x14ac:dyDescent="0.2">
      <c r="A186" s="28">
        <f t="shared" si="27"/>
        <v>980</v>
      </c>
      <c r="B186" s="42">
        <f t="shared" si="21"/>
        <v>0</v>
      </c>
      <c r="C186" s="34">
        <f t="shared" si="24"/>
        <v>0</v>
      </c>
      <c r="D186" s="4"/>
      <c r="E186" s="28">
        <f t="shared" si="28"/>
        <v>735</v>
      </c>
      <c r="F186" s="42">
        <f t="shared" si="22"/>
        <v>0</v>
      </c>
      <c r="G186" s="34">
        <f t="shared" si="25"/>
        <v>0</v>
      </c>
      <c r="H186" s="4"/>
      <c r="I186" s="28">
        <f t="shared" si="29"/>
        <v>1225</v>
      </c>
      <c r="J186" s="42">
        <f t="shared" si="23"/>
        <v>0</v>
      </c>
      <c r="K186" s="34">
        <f t="shared" si="26"/>
        <v>0</v>
      </c>
      <c r="L186" s="4"/>
      <c r="M186" s="4"/>
      <c r="N186" s="60"/>
    </row>
    <row r="187" spans="1:14" hidden="1" x14ac:dyDescent="0.2">
      <c r="A187" s="28">
        <f t="shared" si="27"/>
        <v>1000</v>
      </c>
      <c r="B187" s="42">
        <f t="shared" si="21"/>
        <v>0</v>
      </c>
      <c r="C187" s="34">
        <f t="shared" si="24"/>
        <v>0</v>
      </c>
      <c r="D187" s="4"/>
      <c r="E187" s="28">
        <f t="shared" si="28"/>
        <v>750</v>
      </c>
      <c r="F187" s="42">
        <f t="shared" si="22"/>
        <v>0</v>
      </c>
      <c r="G187" s="34">
        <f t="shared" si="25"/>
        <v>0</v>
      </c>
      <c r="H187" s="4"/>
      <c r="I187" s="28">
        <f t="shared" si="29"/>
        <v>1250</v>
      </c>
      <c r="J187" s="42">
        <f t="shared" si="23"/>
        <v>0</v>
      </c>
      <c r="K187" s="34">
        <f t="shared" si="26"/>
        <v>0</v>
      </c>
      <c r="L187" s="4"/>
      <c r="M187" s="4"/>
      <c r="N187" s="60"/>
    </row>
    <row r="188" spans="1:14" s="4" customFormat="1" x14ac:dyDescent="0.2">
      <c r="A188" s="10" t="s">
        <v>182</v>
      </c>
      <c r="B188" s="30">
        <f>SUM(C138:C187)</f>
        <v>336485.66655402887</v>
      </c>
      <c r="C188" s="16"/>
      <c r="E188" s="10" t="s">
        <v>182</v>
      </c>
      <c r="F188" s="30">
        <f>SUM(G138:G187)</f>
        <v>518034.24758737249</v>
      </c>
      <c r="G188" s="16"/>
      <c r="I188" s="10" t="s">
        <v>182</v>
      </c>
      <c r="J188" s="30">
        <f>SUM(K138:K187)</f>
        <v>365718.5223169676</v>
      </c>
      <c r="K188" s="16"/>
      <c r="N188" s="55"/>
    </row>
    <row r="189" spans="1:14" s="4" customFormat="1" x14ac:dyDescent="0.2">
      <c r="A189" s="47"/>
      <c r="B189" s="35"/>
      <c r="C189" s="16"/>
      <c r="E189" s="47"/>
      <c r="F189" s="30"/>
      <c r="G189" s="14"/>
      <c r="I189" s="47"/>
      <c r="J189" s="30"/>
      <c r="K189" s="16"/>
    </row>
    <row r="190" spans="1:14" s="4" customFormat="1" ht="38.25" x14ac:dyDescent="0.2">
      <c r="A190" s="36" t="s">
        <v>163</v>
      </c>
      <c r="B190" s="37"/>
      <c r="C190" s="22"/>
      <c r="E190" s="36" t="s">
        <v>163</v>
      </c>
      <c r="F190" s="38"/>
      <c r="G190" s="22"/>
      <c r="I190" s="36" t="s">
        <v>163</v>
      </c>
      <c r="J190" s="38"/>
      <c r="K190" s="22"/>
    </row>
    <row r="191" spans="1:14" x14ac:dyDescent="0.2">
      <c r="A191" s="9" t="s">
        <v>19</v>
      </c>
      <c r="B191" s="94">
        <v>20</v>
      </c>
      <c r="C191" s="13" t="s">
        <v>7</v>
      </c>
      <c r="D191" s="4"/>
      <c r="E191" s="9" t="s">
        <v>19</v>
      </c>
      <c r="F191" s="94">
        <v>15</v>
      </c>
      <c r="G191" s="13" t="s">
        <v>7</v>
      </c>
      <c r="H191" s="4"/>
      <c r="I191" s="9" t="s">
        <v>19</v>
      </c>
      <c r="J191" s="94">
        <v>25</v>
      </c>
      <c r="K191" s="13" t="s">
        <v>7</v>
      </c>
      <c r="L191" s="4"/>
      <c r="M191" s="4"/>
    </row>
    <row r="192" spans="1:14" x14ac:dyDescent="0.2">
      <c r="A192" s="11" t="s">
        <v>18</v>
      </c>
      <c r="B192" s="92">
        <v>5000</v>
      </c>
      <c r="C192" s="13"/>
      <c r="D192" s="4"/>
      <c r="E192" s="11" t="s">
        <v>18</v>
      </c>
      <c r="F192" s="92">
        <v>4000</v>
      </c>
      <c r="G192" s="13"/>
      <c r="H192" s="4"/>
      <c r="I192" s="11" t="s">
        <v>18</v>
      </c>
      <c r="J192" s="92">
        <v>6000</v>
      </c>
      <c r="K192" s="13"/>
      <c r="L192" s="4"/>
      <c r="M192" s="4"/>
    </row>
    <row r="193" spans="1:13" hidden="1" x14ac:dyDescent="0.2">
      <c r="A193" s="25" t="s">
        <v>8</v>
      </c>
      <c r="B193" s="42"/>
      <c r="C193" s="27" t="s">
        <v>9</v>
      </c>
      <c r="D193" s="4"/>
      <c r="E193" s="25" t="s">
        <v>8</v>
      </c>
      <c r="F193" s="42"/>
      <c r="G193" s="27" t="s">
        <v>9</v>
      </c>
      <c r="H193" s="4"/>
      <c r="I193" s="25" t="s">
        <v>8</v>
      </c>
      <c r="J193" s="42"/>
      <c r="K193" s="27" t="s">
        <v>9</v>
      </c>
      <c r="L193" s="4"/>
      <c r="M193" s="4"/>
    </row>
    <row r="194" spans="1:13" hidden="1" x14ac:dyDescent="0.2">
      <c r="A194" s="28">
        <f>B191</f>
        <v>20</v>
      </c>
      <c r="B194" s="42">
        <f t="shared" ref="B194:B243" si="30">IF(A194&lt;=$B$11,A194,0)</f>
        <v>20</v>
      </c>
      <c r="C194" s="34">
        <f>IF(B194&gt;=1,$B$192/POWER(1+$B$7,B194),0)</f>
        <v>3364.8566655402888</v>
      </c>
      <c r="D194" s="4"/>
      <c r="E194" s="28">
        <f>F191</f>
        <v>15</v>
      </c>
      <c r="F194" s="42">
        <f t="shared" ref="F194:F243" si="31">IF(E194&lt;=$B$11,E194,0)</f>
        <v>15</v>
      </c>
      <c r="G194" s="34">
        <f>IF(F194&gt;=1,$F$192/POWER(1+$B$7,F194),0)</f>
        <v>2972.0589199540773</v>
      </c>
      <c r="H194" s="4"/>
      <c r="I194" s="28">
        <f>J191</f>
        <v>25</v>
      </c>
      <c r="J194" s="42">
        <f t="shared" ref="J194:J243" si="32">IF(I194&lt;=$B$11,I194,0)</f>
        <v>25</v>
      </c>
      <c r="K194" s="34">
        <f>IF(J194&gt;=1,$J$192/POWER(1+$B$7,J194),0)</f>
        <v>3657.1852231696757</v>
      </c>
      <c r="L194" s="4"/>
      <c r="M194" s="4"/>
    </row>
    <row r="195" spans="1:13" hidden="1" x14ac:dyDescent="0.2">
      <c r="A195" s="28">
        <f>$B$191+A194</f>
        <v>40</v>
      </c>
      <c r="B195" s="42">
        <f t="shared" si="30"/>
        <v>0</v>
      </c>
      <c r="C195" s="34">
        <f t="shared" ref="C195:C243" si="33">IF(B195&gt;=1,$B$192/POWER(1+$B$7,B195),0)</f>
        <v>0</v>
      </c>
      <c r="D195" s="4"/>
      <c r="E195" s="28">
        <f>$F$191+E194</f>
        <v>30</v>
      </c>
      <c r="F195" s="42">
        <f t="shared" si="31"/>
        <v>30</v>
      </c>
      <c r="G195" s="34">
        <f t="shared" ref="G195:G243" si="34">IF(F195&gt;=1,$F$192/POWER(1+$B$7,F195),0)</f>
        <v>2208.2835559196478</v>
      </c>
      <c r="H195" s="4"/>
      <c r="I195" s="28">
        <f>$J$191+I194</f>
        <v>50</v>
      </c>
      <c r="J195" s="42">
        <f t="shared" si="32"/>
        <v>0</v>
      </c>
      <c r="K195" s="34">
        <f t="shared" ref="K195:K242" si="35">IF(J195&gt;=1,$J$192/POWER(1+$B$7,J195),0)</f>
        <v>0</v>
      </c>
      <c r="L195" s="4"/>
      <c r="M195" s="4"/>
    </row>
    <row r="196" spans="1:13" hidden="1" x14ac:dyDescent="0.2">
      <c r="A196" s="28">
        <f t="shared" ref="A196:A243" si="36">$B$191+A195</f>
        <v>60</v>
      </c>
      <c r="B196" s="42">
        <f t="shared" si="30"/>
        <v>0</v>
      </c>
      <c r="C196" s="34">
        <f t="shared" si="33"/>
        <v>0</v>
      </c>
      <c r="D196" s="4"/>
      <c r="E196" s="28">
        <f t="shared" ref="E196:E243" si="37">$F$191+E195</f>
        <v>45</v>
      </c>
      <c r="F196" s="42">
        <f t="shared" si="31"/>
        <v>0</v>
      </c>
      <c r="G196" s="34">
        <f t="shared" si="34"/>
        <v>0</v>
      </c>
      <c r="H196" s="4"/>
      <c r="I196" s="28">
        <f t="shared" ref="I196:I243" si="38">$J$191+I195</f>
        <v>75</v>
      </c>
      <c r="J196" s="42">
        <f t="shared" si="32"/>
        <v>0</v>
      </c>
      <c r="K196" s="34">
        <f t="shared" si="35"/>
        <v>0</v>
      </c>
      <c r="L196" s="4"/>
      <c r="M196" s="4"/>
    </row>
    <row r="197" spans="1:13" hidden="1" x14ac:dyDescent="0.2">
      <c r="A197" s="28">
        <f t="shared" si="36"/>
        <v>80</v>
      </c>
      <c r="B197" s="42">
        <f t="shared" si="30"/>
        <v>0</v>
      </c>
      <c r="C197" s="34">
        <f t="shared" si="33"/>
        <v>0</v>
      </c>
      <c r="D197" s="4"/>
      <c r="E197" s="28">
        <f t="shared" si="37"/>
        <v>60</v>
      </c>
      <c r="F197" s="42">
        <f t="shared" si="31"/>
        <v>0</v>
      </c>
      <c r="G197" s="34">
        <f t="shared" si="34"/>
        <v>0</v>
      </c>
      <c r="H197" s="4"/>
      <c r="I197" s="28">
        <f t="shared" si="38"/>
        <v>100</v>
      </c>
      <c r="J197" s="42">
        <f t="shared" si="32"/>
        <v>0</v>
      </c>
      <c r="K197" s="34">
        <f t="shared" si="35"/>
        <v>0</v>
      </c>
      <c r="L197" s="4"/>
      <c r="M197" s="4"/>
    </row>
    <row r="198" spans="1:13" hidden="1" x14ac:dyDescent="0.2">
      <c r="A198" s="28">
        <f t="shared" si="36"/>
        <v>100</v>
      </c>
      <c r="B198" s="42">
        <f t="shared" si="30"/>
        <v>0</v>
      </c>
      <c r="C198" s="34">
        <f t="shared" si="33"/>
        <v>0</v>
      </c>
      <c r="D198" s="4"/>
      <c r="E198" s="28">
        <f t="shared" si="37"/>
        <v>75</v>
      </c>
      <c r="F198" s="42">
        <f t="shared" si="31"/>
        <v>0</v>
      </c>
      <c r="G198" s="34">
        <f t="shared" si="34"/>
        <v>0</v>
      </c>
      <c r="H198" s="4"/>
      <c r="I198" s="28">
        <f t="shared" si="38"/>
        <v>125</v>
      </c>
      <c r="J198" s="42">
        <f t="shared" si="32"/>
        <v>0</v>
      </c>
      <c r="K198" s="34">
        <f t="shared" si="35"/>
        <v>0</v>
      </c>
      <c r="L198" s="4"/>
      <c r="M198" s="4"/>
    </row>
    <row r="199" spans="1:13" hidden="1" x14ac:dyDescent="0.2">
      <c r="A199" s="28">
        <f t="shared" si="36"/>
        <v>120</v>
      </c>
      <c r="B199" s="42">
        <f t="shared" si="30"/>
        <v>0</v>
      </c>
      <c r="C199" s="34">
        <f t="shared" si="33"/>
        <v>0</v>
      </c>
      <c r="D199" s="4"/>
      <c r="E199" s="28">
        <f t="shared" si="37"/>
        <v>90</v>
      </c>
      <c r="F199" s="42">
        <f t="shared" si="31"/>
        <v>0</v>
      </c>
      <c r="G199" s="34">
        <f t="shared" si="34"/>
        <v>0</v>
      </c>
      <c r="H199" s="4"/>
      <c r="I199" s="28">
        <f t="shared" si="38"/>
        <v>150</v>
      </c>
      <c r="J199" s="42">
        <f t="shared" si="32"/>
        <v>0</v>
      </c>
      <c r="K199" s="34">
        <f t="shared" si="35"/>
        <v>0</v>
      </c>
      <c r="L199" s="4"/>
      <c r="M199" s="4"/>
    </row>
    <row r="200" spans="1:13" hidden="1" x14ac:dyDescent="0.2">
      <c r="A200" s="28">
        <f t="shared" si="36"/>
        <v>140</v>
      </c>
      <c r="B200" s="42">
        <f t="shared" si="30"/>
        <v>0</v>
      </c>
      <c r="C200" s="34">
        <f t="shared" si="33"/>
        <v>0</v>
      </c>
      <c r="D200" s="4"/>
      <c r="E200" s="28">
        <f t="shared" si="37"/>
        <v>105</v>
      </c>
      <c r="F200" s="42">
        <f t="shared" si="31"/>
        <v>0</v>
      </c>
      <c r="G200" s="34">
        <f t="shared" si="34"/>
        <v>0</v>
      </c>
      <c r="H200" s="4"/>
      <c r="I200" s="28">
        <f t="shared" si="38"/>
        <v>175</v>
      </c>
      <c r="J200" s="42">
        <f t="shared" si="32"/>
        <v>0</v>
      </c>
      <c r="K200" s="34">
        <f t="shared" si="35"/>
        <v>0</v>
      </c>
      <c r="L200" s="4"/>
      <c r="M200" s="4"/>
    </row>
    <row r="201" spans="1:13" hidden="1" x14ac:dyDescent="0.2">
      <c r="A201" s="28">
        <f t="shared" si="36"/>
        <v>160</v>
      </c>
      <c r="B201" s="42">
        <f t="shared" si="30"/>
        <v>0</v>
      </c>
      <c r="C201" s="34">
        <f t="shared" si="33"/>
        <v>0</v>
      </c>
      <c r="D201" s="4"/>
      <c r="E201" s="28">
        <f t="shared" si="37"/>
        <v>120</v>
      </c>
      <c r="F201" s="42">
        <f t="shared" si="31"/>
        <v>0</v>
      </c>
      <c r="G201" s="34">
        <f t="shared" si="34"/>
        <v>0</v>
      </c>
      <c r="H201" s="4"/>
      <c r="I201" s="28">
        <f t="shared" si="38"/>
        <v>200</v>
      </c>
      <c r="J201" s="42">
        <f t="shared" si="32"/>
        <v>0</v>
      </c>
      <c r="K201" s="34">
        <f t="shared" si="35"/>
        <v>0</v>
      </c>
      <c r="L201" s="4"/>
      <c r="M201" s="4"/>
    </row>
    <row r="202" spans="1:13" hidden="1" x14ac:dyDescent="0.2">
      <c r="A202" s="28">
        <f t="shared" si="36"/>
        <v>180</v>
      </c>
      <c r="B202" s="42">
        <f t="shared" si="30"/>
        <v>0</v>
      </c>
      <c r="C202" s="34">
        <f t="shared" si="33"/>
        <v>0</v>
      </c>
      <c r="D202" s="4"/>
      <c r="E202" s="28">
        <f t="shared" si="37"/>
        <v>135</v>
      </c>
      <c r="F202" s="42">
        <f t="shared" si="31"/>
        <v>0</v>
      </c>
      <c r="G202" s="34">
        <f t="shared" si="34"/>
        <v>0</v>
      </c>
      <c r="H202" s="4"/>
      <c r="I202" s="28">
        <f t="shared" si="38"/>
        <v>225</v>
      </c>
      <c r="J202" s="42">
        <f t="shared" si="32"/>
        <v>0</v>
      </c>
      <c r="K202" s="34">
        <f t="shared" si="35"/>
        <v>0</v>
      </c>
      <c r="L202" s="4"/>
      <c r="M202" s="4"/>
    </row>
    <row r="203" spans="1:13" hidden="1" x14ac:dyDescent="0.2">
      <c r="A203" s="28">
        <f t="shared" si="36"/>
        <v>200</v>
      </c>
      <c r="B203" s="42">
        <f t="shared" si="30"/>
        <v>0</v>
      </c>
      <c r="C203" s="34">
        <f t="shared" si="33"/>
        <v>0</v>
      </c>
      <c r="D203" s="4"/>
      <c r="E203" s="28">
        <f t="shared" si="37"/>
        <v>150</v>
      </c>
      <c r="F203" s="42">
        <f t="shared" si="31"/>
        <v>0</v>
      </c>
      <c r="G203" s="34">
        <f t="shared" si="34"/>
        <v>0</v>
      </c>
      <c r="H203" s="4"/>
      <c r="I203" s="28">
        <f t="shared" si="38"/>
        <v>250</v>
      </c>
      <c r="J203" s="42">
        <f t="shared" si="32"/>
        <v>0</v>
      </c>
      <c r="K203" s="34">
        <f t="shared" si="35"/>
        <v>0</v>
      </c>
      <c r="L203" s="4"/>
      <c r="M203" s="4"/>
    </row>
    <row r="204" spans="1:13" hidden="1" x14ac:dyDescent="0.2">
      <c r="A204" s="28">
        <f t="shared" si="36"/>
        <v>220</v>
      </c>
      <c r="B204" s="42">
        <f t="shared" si="30"/>
        <v>0</v>
      </c>
      <c r="C204" s="34">
        <f t="shared" si="33"/>
        <v>0</v>
      </c>
      <c r="D204" s="4"/>
      <c r="E204" s="28">
        <f t="shared" si="37"/>
        <v>165</v>
      </c>
      <c r="F204" s="42">
        <f t="shared" si="31"/>
        <v>0</v>
      </c>
      <c r="G204" s="34">
        <f t="shared" si="34"/>
        <v>0</v>
      </c>
      <c r="H204" s="4"/>
      <c r="I204" s="28">
        <f t="shared" si="38"/>
        <v>275</v>
      </c>
      <c r="J204" s="42">
        <f t="shared" si="32"/>
        <v>0</v>
      </c>
      <c r="K204" s="34">
        <f t="shared" si="35"/>
        <v>0</v>
      </c>
      <c r="L204" s="4"/>
      <c r="M204" s="4"/>
    </row>
    <row r="205" spans="1:13" hidden="1" x14ac:dyDescent="0.2">
      <c r="A205" s="28">
        <f t="shared" si="36"/>
        <v>240</v>
      </c>
      <c r="B205" s="42">
        <f t="shared" si="30"/>
        <v>0</v>
      </c>
      <c r="C205" s="34">
        <f t="shared" si="33"/>
        <v>0</v>
      </c>
      <c r="D205" s="4"/>
      <c r="E205" s="28">
        <f t="shared" si="37"/>
        <v>180</v>
      </c>
      <c r="F205" s="42">
        <f t="shared" si="31"/>
        <v>0</v>
      </c>
      <c r="G205" s="34">
        <f t="shared" si="34"/>
        <v>0</v>
      </c>
      <c r="H205" s="4"/>
      <c r="I205" s="28">
        <f t="shared" si="38"/>
        <v>300</v>
      </c>
      <c r="J205" s="42">
        <f t="shared" si="32"/>
        <v>0</v>
      </c>
      <c r="K205" s="34">
        <f t="shared" si="35"/>
        <v>0</v>
      </c>
      <c r="L205" s="4"/>
      <c r="M205" s="4"/>
    </row>
    <row r="206" spans="1:13" hidden="1" x14ac:dyDescent="0.2">
      <c r="A206" s="28">
        <f t="shared" si="36"/>
        <v>260</v>
      </c>
      <c r="B206" s="42">
        <f t="shared" si="30"/>
        <v>0</v>
      </c>
      <c r="C206" s="34">
        <f t="shared" si="33"/>
        <v>0</v>
      </c>
      <c r="D206" s="4"/>
      <c r="E206" s="28">
        <f t="shared" si="37"/>
        <v>195</v>
      </c>
      <c r="F206" s="42">
        <f t="shared" si="31"/>
        <v>0</v>
      </c>
      <c r="G206" s="34">
        <f t="shared" si="34"/>
        <v>0</v>
      </c>
      <c r="H206" s="4"/>
      <c r="I206" s="28">
        <f t="shared" si="38"/>
        <v>325</v>
      </c>
      <c r="J206" s="42">
        <f t="shared" si="32"/>
        <v>0</v>
      </c>
      <c r="K206" s="34">
        <f t="shared" si="35"/>
        <v>0</v>
      </c>
      <c r="L206" s="4"/>
      <c r="M206" s="4"/>
    </row>
    <row r="207" spans="1:13" hidden="1" x14ac:dyDescent="0.2">
      <c r="A207" s="28">
        <f t="shared" si="36"/>
        <v>280</v>
      </c>
      <c r="B207" s="42">
        <f t="shared" si="30"/>
        <v>0</v>
      </c>
      <c r="C207" s="34">
        <f t="shared" si="33"/>
        <v>0</v>
      </c>
      <c r="D207" s="4"/>
      <c r="E207" s="28">
        <f t="shared" si="37"/>
        <v>210</v>
      </c>
      <c r="F207" s="42">
        <f t="shared" si="31"/>
        <v>0</v>
      </c>
      <c r="G207" s="34">
        <f t="shared" si="34"/>
        <v>0</v>
      </c>
      <c r="H207" s="4"/>
      <c r="I207" s="28">
        <f t="shared" si="38"/>
        <v>350</v>
      </c>
      <c r="J207" s="42">
        <f t="shared" si="32"/>
        <v>0</v>
      </c>
      <c r="K207" s="34">
        <f t="shared" si="35"/>
        <v>0</v>
      </c>
      <c r="L207" s="4"/>
      <c r="M207" s="4"/>
    </row>
    <row r="208" spans="1:13" hidden="1" x14ac:dyDescent="0.2">
      <c r="A208" s="28">
        <f t="shared" si="36"/>
        <v>300</v>
      </c>
      <c r="B208" s="42">
        <f t="shared" si="30"/>
        <v>0</v>
      </c>
      <c r="C208" s="34">
        <f t="shared" si="33"/>
        <v>0</v>
      </c>
      <c r="D208" s="4"/>
      <c r="E208" s="28">
        <f t="shared" si="37"/>
        <v>225</v>
      </c>
      <c r="F208" s="42">
        <f t="shared" si="31"/>
        <v>0</v>
      </c>
      <c r="G208" s="34">
        <f t="shared" si="34"/>
        <v>0</v>
      </c>
      <c r="H208" s="4"/>
      <c r="I208" s="28">
        <f t="shared" si="38"/>
        <v>375</v>
      </c>
      <c r="J208" s="42">
        <f t="shared" si="32"/>
        <v>0</v>
      </c>
      <c r="K208" s="34">
        <f t="shared" si="35"/>
        <v>0</v>
      </c>
      <c r="L208" s="4"/>
      <c r="M208" s="4"/>
    </row>
    <row r="209" spans="1:13" hidden="1" x14ac:dyDescent="0.2">
      <c r="A209" s="28">
        <f t="shared" si="36"/>
        <v>320</v>
      </c>
      <c r="B209" s="42">
        <f t="shared" si="30"/>
        <v>0</v>
      </c>
      <c r="C209" s="34">
        <f t="shared" si="33"/>
        <v>0</v>
      </c>
      <c r="D209" s="4"/>
      <c r="E209" s="28">
        <f t="shared" si="37"/>
        <v>240</v>
      </c>
      <c r="F209" s="42">
        <f t="shared" si="31"/>
        <v>0</v>
      </c>
      <c r="G209" s="34">
        <f t="shared" si="34"/>
        <v>0</v>
      </c>
      <c r="H209" s="4"/>
      <c r="I209" s="28">
        <f t="shared" si="38"/>
        <v>400</v>
      </c>
      <c r="J209" s="42">
        <f t="shared" si="32"/>
        <v>0</v>
      </c>
      <c r="K209" s="34">
        <f t="shared" si="35"/>
        <v>0</v>
      </c>
      <c r="L209" s="4"/>
      <c r="M209" s="4"/>
    </row>
    <row r="210" spans="1:13" hidden="1" x14ac:dyDescent="0.2">
      <c r="A210" s="28">
        <f t="shared" si="36"/>
        <v>340</v>
      </c>
      <c r="B210" s="42">
        <f t="shared" si="30"/>
        <v>0</v>
      </c>
      <c r="C210" s="34">
        <f t="shared" si="33"/>
        <v>0</v>
      </c>
      <c r="D210" s="4"/>
      <c r="E210" s="28">
        <f t="shared" si="37"/>
        <v>255</v>
      </c>
      <c r="F210" s="42">
        <f t="shared" si="31"/>
        <v>0</v>
      </c>
      <c r="G210" s="34">
        <f t="shared" si="34"/>
        <v>0</v>
      </c>
      <c r="H210" s="4"/>
      <c r="I210" s="28">
        <f t="shared" si="38"/>
        <v>425</v>
      </c>
      <c r="J210" s="42">
        <f t="shared" si="32"/>
        <v>0</v>
      </c>
      <c r="K210" s="34">
        <f t="shared" si="35"/>
        <v>0</v>
      </c>
      <c r="L210" s="4"/>
      <c r="M210" s="4"/>
    </row>
    <row r="211" spans="1:13" hidden="1" x14ac:dyDescent="0.2">
      <c r="A211" s="28">
        <f t="shared" si="36"/>
        <v>360</v>
      </c>
      <c r="B211" s="42">
        <f t="shared" si="30"/>
        <v>0</v>
      </c>
      <c r="C211" s="34">
        <f t="shared" si="33"/>
        <v>0</v>
      </c>
      <c r="D211" s="4"/>
      <c r="E211" s="28">
        <f t="shared" si="37"/>
        <v>270</v>
      </c>
      <c r="F211" s="42">
        <f t="shared" si="31"/>
        <v>0</v>
      </c>
      <c r="G211" s="34">
        <f t="shared" si="34"/>
        <v>0</v>
      </c>
      <c r="H211" s="4"/>
      <c r="I211" s="28">
        <f t="shared" si="38"/>
        <v>450</v>
      </c>
      <c r="J211" s="42">
        <f t="shared" si="32"/>
        <v>0</v>
      </c>
      <c r="K211" s="34">
        <f t="shared" si="35"/>
        <v>0</v>
      </c>
      <c r="L211" s="4"/>
      <c r="M211" s="4"/>
    </row>
    <row r="212" spans="1:13" hidden="1" x14ac:dyDescent="0.2">
      <c r="A212" s="28">
        <f t="shared" si="36"/>
        <v>380</v>
      </c>
      <c r="B212" s="42">
        <f t="shared" si="30"/>
        <v>0</v>
      </c>
      <c r="C212" s="34">
        <f t="shared" si="33"/>
        <v>0</v>
      </c>
      <c r="D212" s="4"/>
      <c r="E212" s="28">
        <f t="shared" si="37"/>
        <v>285</v>
      </c>
      <c r="F212" s="42">
        <f t="shared" si="31"/>
        <v>0</v>
      </c>
      <c r="G212" s="34">
        <f t="shared" si="34"/>
        <v>0</v>
      </c>
      <c r="H212" s="4"/>
      <c r="I212" s="28">
        <f t="shared" si="38"/>
        <v>475</v>
      </c>
      <c r="J212" s="42">
        <f t="shared" si="32"/>
        <v>0</v>
      </c>
      <c r="K212" s="34">
        <f t="shared" si="35"/>
        <v>0</v>
      </c>
      <c r="L212" s="4"/>
      <c r="M212" s="4"/>
    </row>
    <row r="213" spans="1:13" hidden="1" x14ac:dyDescent="0.2">
      <c r="A213" s="28">
        <f t="shared" si="36"/>
        <v>400</v>
      </c>
      <c r="B213" s="42">
        <f t="shared" si="30"/>
        <v>0</v>
      </c>
      <c r="C213" s="34">
        <f t="shared" si="33"/>
        <v>0</v>
      </c>
      <c r="D213" s="4"/>
      <c r="E213" s="28">
        <f t="shared" si="37"/>
        <v>300</v>
      </c>
      <c r="F213" s="42">
        <f t="shared" si="31"/>
        <v>0</v>
      </c>
      <c r="G213" s="34">
        <f t="shared" si="34"/>
        <v>0</v>
      </c>
      <c r="H213" s="4"/>
      <c r="I213" s="28">
        <f t="shared" si="38"/>
        <v>500</v>
      </c>
      <c r="J213" s="42">
        <f t="shared" si="32"/>
        <v>0</v>
      </c>
      <c r="K213" s="34">
        <f t="shared" si="35"/>
        <v>0</v>
      </c>
      <c r="L213" s="4"/>
      <c r="M213" s="4"/>
    </row>
    <row r="214" spans="1:13" hidden="1" x14ac:dyDescent="0.2">
      <c r="A214" s="28">
        <f t="shared" si="36"/>
        <v>420</v>
      </c>
      <c r="B214" s="42">
        <f t="shared" si="30"/>
        <v>0</v>
      </c>
      <c r="C214" s="34">
        <f t="shared" si="33"/>
        <v>0</v>
      </c>
      <c r="D214" s="4"/>
      <c r="E214" s="28">
        <f t="shared" si="37"/>
        <v>315</v>
      </c>
      <c r="F214" s="42">
        <f t="shared" si="31"/>
        <v>0</v>
      </c>
      <c r="G214" s="34">
        <f t="shared" si="34"/>
        <v>0</v>
      </c>
      <c r="H214" s="4"/>
      <c r="I214" s="28">
        <f t="shared" si="38"/>
        <v>525</v>
      </c>
      <c r="J214" s="42">
        <f t="shared" si="32"/>
        <v>0</v>
      </c>
      <c r="K214" s="34">
        <f t="shared" si="35"/>
        <v>0</v>
      </c>
      <c r="L214" s="4"/>
      <c r="M214" s="4"/>
    </row>
    <row r="215" spans="1:13" hidden="1" x14ac:dyDescent="0.2">
      <c r="A215" s="28">
        <f t="shared" si="36"/>
        <v>440</v>
      </c>
      <c r="B215" s="42">
        <f t="shared" si="30"/>
        <v>0</v>
      </c>
      <c r="C215" s="34">
        <f t="shared" si="33"/>
        <v>0</v>
      </c>
      <c r="D215" s="4"/>
      <c r="E215" s="28">
        <f t="shared" si="37"/>
        <v>330</v>
      </c>
      <c r="F215" s="42">
        <f t="shared" si="31"/>
        <v>0</v>
      </c>
      <c r="G215" s="34">
        <f t="shared" si="34"/>
        <v>0</v>
      </c>
      <c r="H215" s="4"/>
      <c r="I215" s="28">
        <f t="shared" si="38"/>
        <v>550</v>
      </c>
      <c r="J215" s="42">
        <f t="shared" si="32"/>
        <v>0</v>
      </c>
      <c r="K215" s="34">
        <f t="shared" si="35"/>
        <v>0</v>
      </c>
      <c r="L215" s="4"/>
      <c r="M215" s="4"/>
    </row>
    <row r="216" spans="1:13" hidden="1" x14ac:dyDescent="0.2">
      <c r="A216" s="28">
        <f t="shared" si="36"/>
        <v>460</v>
      </c>
      <c r="B216" s="42">
        <f t="shared" si="30"/>
        <v>0</v>
      </c>
      <c r="C216" s="34">
        <f t="shared" si="33"/>
        <v>0</v>
      </c>
      <c r="D216" s="4"/>
      <c r="E216" s="28">
        <f t="shared" si="37"/>
        <v>345</v>
      </c>
      <c r="F216" s="42">
        <f t="shared" si="31"/>
        <v>0</v>
      </c>
      <c r="G216" s="34">
        <f t="shared" si="34"/>
        <v>0</v>
      </c>
      <c r="H216" s="4"/>
      <c r="I216" s="28">
        <f t="shared" si="38"/>
        <v>575</v>
      </c>
      <c r="J216" s="42">
        <f t="shared" si="32"/>
        <v>0</v>
      </c>
      <c r="K216" s="34">
        <f t="shared" si="35"/>
        <v>0</v>
      </c>
      <c r="L216" s="4"/>
      <c r="M216" s="4"/>
    </row>
    <row r="217" spans="1:13" hidden="1" x14ac:dyDescent="0.2">
      <c r="A217" s="28">
        <f t="shared" si="36"/>
        <v>480</v>
      </c>
      <c r="B217" s="42">
        <f t="shared" si="30"/>
        <v>0</v>
      </c>
      <c r="C217" s="34">
        <f t="shared" si="33"/>
        <v>0</v>
      </c>
      <c r="D217" s="4"/>
      <c r="E217" s="28">
        <f t="shared" si="37"/>
        <v>360</v>
      </c>
      <c r="F217" s="42">
        <f t="shared" si="31"/>
        <v>0</v>
      </c>
      <c r="G217" s="34">
        <f t="shared" si="34"/>
        <v>0</v>
      </c>
      <c r="H217" s="4"/>
      <c r="I217" s="28">
        <f t="shared" si="38"/>
        <v>600</v>
      </c>
      <c r="J217" s="42">
        <f t="shared" si="32"/>
        <v>0</v>
      </c>
      <c r="K217" s="34">
        <f t="shared" si="35"/>
        <v>0</v>
      </c>
      <c r="L217" s="4"/>
      <c r="M217" s="4"/>
    </row>
    <row r="218" spans="1:13" hidden="1" x14ac:dyDescent="0.2">
      <c r="A218" s="28">
        <f t="shared" si="36"/>
        <v>500</v>
      </c>
      <c r="B218" s="42">
        <f t="shared" si="30"/>
        <v>0</v>
      </c>
      <c r="C218" s="34">
        <f t="shared" si="33"/>
        <v>0</v>
      </c>
      <c r="D218" s="4"/>
      <c r="E218" s="28">
        <f t="shared" si="37"/>
        <v>375</v>
      </c>
      <c r="F218" s="42">
        <f t="shared" si="31"/>
        <v>0</v>
      </c>
      <c r="G218" s="34">
        <f t="shared" si="34"/>
        <v>0</v>
      </c>
      <c r="H218" s="4"/>
      <c r="I218" s="28">
        <f t="shared" si="38"/>
        <v>625</v>
      </c>
      <c r="J218" s="42">
        <f t="shared" si="32"/>
        <v>0</v>
      </c>
      <c r="K218" s="34">
        <f t="shared" si="35"/>
        <v>0</v>
      </c>
      <c r="L218" s="4"/>
      <c r="M218" s="4"/>
    </row>
    <row r="219" spans="1:13" hidden="1" x14ac:dyDescent="0.2">
      <c r="A219" s="28">
        <f t="shared" si="36"/>
        <v>520</v>
      </c>
      <c r="B219" s="42">
        <f t="shared" si="30"/>
        <v>0</v>
      </c>
      <c r="C219" s="34">
        <f t="shared" si="33"/>
        <v>0</v>
      </c>
      <c r="D219" s="4"/>
      <c r="E219" s="28">
        <f t="shared" si="37"/>
        <v>390</v>
      </c>
      <c r="F219" s="42">
        <f t="shared" si="31"/>
        <v>0</v>
      </c>
      <c r="G219" s="34">
        <f t="shared" si="34"/>
        <v>0</v>
      </c>
      <c r="H219" s="4"/>
      <c r="I219" s="28">
        <f t="shared" si="38"/>
        <v>650</v>
      </c>
      <c r="J219" s="42">
        <f t="shared" si="32"/>
        <v>0</v>
      </c>
      <c r="K219" s="34">
        <f t="shared" si="35"/>
        <v>0</v>
      </c>
      <c r="L219" s="4"/>
      <c r="M219" s="4"/>
    </row>
    <row r="220" spans="1:13" hidden="1" x14ac:dyDescent="0.2">
      <c r="A220" s="28">
        <f t="shared" si="36"/>
        <v>540</v>
      </c>
      <c r="B220" s="42">
        <f t="shared" si="30"/>
        <v>0</v>
      </c>
      <c r="C220" s="34">
        <f t="shared" si="33"/>
        <v>0</v>
      </c>
      <c r="D220" s="4"/>
      <c r="E220" s="28">
        <f t="shared" si="37"/>
        <v>405</v>
      </c>
      <c r="F220" s="42">
        <f t="shared" si="31"/>
        <v>0</v>
      </c>
      <c r="G220" s="34">
        <f t="shared" si="34"/>
        <v>0</v>
      </c>
      <c r="H220" s="4"/>
      <c r="I220" s="28">
        <f t="shared" si="38"/>
        <v>675</v>
      </c>
      <c r="J220" s="42">
        <f t="shared" si="32"/>
        <v>0</v>
      </c>
      <c r="K220" s="34">
        <f t="shared" si="35"/>
        <v>0</v>
      </c>
      <c r="L220" s="4"/>
      <c r="M220" s="4"/>
    </row>
    <row r="221" spans="1:13" hidden="1" x14ac:dyDescent="0.2">
      <c r="A221" s="28">
        <f t="shared" si="36"/>
        <v>560</v>
      </c>
      <c r="B221" s="42">
        <f t="shared" si="30"/>
        <v>0</v>
      </c>
      <c r="C221" s="34">
        <f t="shared" si="33"/>
        <v>0</v>
      </c>
      <c r="D221" s="4"/>
      <c r="E221" s="28">
        <f t="shared" si="37"/>
        <v>420</v>
      </c>
      <c r="F221" s="42">
        <f t="shared" si="31"/>
        <v>0</v>
      </c>
      <c r="G221" s="34">
        <f t="shared" si="34"/>
        <v>0</v>
      </c>
      <c r="H221" s="4"/>
      <c r="I221" s="28">
        <f t="shared" si="38"/>
        <v>700</v>
      </c>
      <c r="J221" s="42">
        <f t="shared" si="32"/>
        <v>0</v>
      </c>
      <c r="K221" s="34">
        <f t="shared" si="35"/>
        <v>0</v>
      </c>
      <c r="L221" s="4"/>
      <c r="M221" s="4"/>
    </row>
    <row r="222" spans="1:13" hidden="1" x14ac:dyDescent="0.2">
      <c r="A222" s="28">
        <f t="shared" si="36"/>
        <v>580</v>
      </c>
      <c r="B222" s="42">
        <f t="shared" si="30"/>
        <v>0</v>
      </c>
      <c r="C222" s="34">
        <f t="shared" si="33"/>
        <v>0</v>
      </c>
      <c r="D222" s="4"/>
      <c r="E222" s="28">
        <f t="shared" si="37"/>
        <v>435</v>
      </c>
      <c r="F222" s="42">
        <f t="shared" si="31"/>
        <v>0</v>
      </c>
      <c r="G222" s="34">
        <f t="shared" si="34"/>
        <v>0</v>
      </c>
      <c r="H222" s="4"/>
      <c r="I222" s="28">
        <f t="shared" si="38"/>
        <v>725</v>
      </c>
      <c r="J222" s="42">
        <f t="shared" si="32"/>
        <v>0</v>
      </c>
      <c r="K222" s="34">
        <f t="shared" si="35"/>
        <v>0</v>
      </c>
      <c r="L222" s="4"/>
      <c r="M222" s="4"/>
    </row>
    <row r="223" spans="1:13" hidden="1" x14ac:dyDescent="0.2">
      <c r="A223" s="28">
        <f t="shared" si="36"/>
        <v>600</v>
      </c>
      <c r="B223" s="42">
        <f t="shared" si="30"/>
        <v>0</v>
      </c>
      <c r="C223" s="34">
        <f t="shared" si="33"/>
        <v>0</v>
      </c>
      <c r="D223" s="4"/>
      <c r="E223" s="28">
        <f t="shared" si="37"/>
        <v>450</v>
      </c>
      <c r="F223" s="42">
        <f t="shared" si="31"/>
        <v>0</v>
      </c>
      <c r="G223" s="34">
        <f t="shared" si="34"/>
        <v>0</v>
      </c>
      <c r="H223" s="4"/>
      <c r="I223" s="28">
        <f t="shared" si="38"/>
        <v>750</v>
      </c>
      <c r="J223" s="42">
        <f t="shared" si="32"/>
        <v>0</v>
      </c>
      <c r="K223" s="34">
        <f t="shared" si="35"/>
        <v>0</v>
      </c>
      <c r="L223" s="4"/>
      <c r="M223" s="4"/>
    </row>
    <row r="224" spans="1:13" hidden="1" x14ac:dyDescent="0.2">
      <c r="A224" s="28">
        <f t="shared" si="36"/>
        <v>620</v>
      </c>
      <c r="B224" s="42">
        <f t="shared" si="30"/>
        <v>0</v>
      </c>
      <c r="C224" s="34">
        <f t="shared" si="33"/>
        <v>0</v>
      </c>
      <c r="D224" s="4"/>
      <c r="E224" s="28">
        <f t="shared" si="37"/>
        <v>465</v>
      </c>
      <c r="F224" s="42">
        <f t="shared" si="31"/>
        <v>0</v>
      </c>
      <c r="G224" s="34">
        <f t="shared" si="34"/>
        <v>0</v>
      </c>
      <c r="H224" s="4"/>
      <c r="I224" s="28">
        <f t="shared" si="38"/>
        <v>775</v>
      </c>
      <c r="J224" s="42">
        <f t="shared" si="32"/>
        <v>0</v>
      </c>
      <c r="K224" s="34">
        <f t="shared" si="35"/>
        <v>0</v>
      </c>
      <c r="L224" s="4"/>
      <c r="M224" s="4"/>
    </row>
    <row r="225" spans="1:13" hidden="1" x14ac:dyDescent="0.2">
      <c r="A225" s="28">
        <f t="shared" si="36"/>
        <v>640</v>
      </c>
      <c r="B225" s="42">
        <f t="shared" si="30"/>
        <v>0</v>
      </c>
      <c r="C225" s="34">
        <f t="shared" si="33"/>
        <v>0</v>
      </c>
      <c r="D225" s="4"/>
      <c r="E225" s="28">
        <f t="shared" si="37"/>
        <v>480</v>
      </c>
      <c r="F225" s="42">
        <f t="shared" si="31"/>
        <v>0</v>
      </c>
      <c r="G225" s="34">
        <f t="shared" si="34"/>
        <v>0</v>
      </c>
      <c r="H225" s="4"/>
      <c r="I225" s="28">
        <f t="shared" si="38"/>
        <v>800</v>
      </c>
      <c r="J225" s="42">
        <f t="shared" si="32"/>
        <v>0</v>
      </c>
      <c r="K225" s="34">
        <f t="shared" si="35"/>
        <v>0</v>
      </c>
      <c r="L225" s="4"/>
      <c r="M225" s="4"/>
    </row>
    <row r="226" spans="1:13" hidden="1" x14ac:dyDescent="0.2">
      <c r="A226" s="28">
        <f t="shared" si="36"/>
        <v>660</v>
      </c>
      <c r="B226" s="42">
        <f t="shared" si="30"/>
        <v>0</v>
      </c>
      <c r="C226" s="34">
        <f t="shared" si="33"/>
        <v>0</v>
      </c>
      <c r="D226" s="4"/>
      <c r="E226" s="28">
        <f t="shared" si="37"/>
        <v>495</v>
      </c>
      <c r="F226" s="42">
        <f t="shared" si="31"/>
        <v>0</v>
      </c>
      <c r="G226" s="34">
        <f t="shared" si="34"/>
        <v>0</v>
      </c>
      <c r="H226" s="4"/>
      <c r="I226" s="28">
        <f t="shared" si="38"/>
        <v>825</v>
      </c>
      <c r="J226" s="42">
        <f t="shared" si="32"/>
        <v>0</v>
      </c>
      <c r="K226" s="34">
        <f t="shared" si="35"/>
        <v>0</v>
      </c>
      <c r="L226" s="4"/>
      <c r="M226" s="4"/>
    </row>
    <row r="227" spans="1:13" hidden="1" x14ac:dyDescent="0.2">
      <c r="A227" s="28">
        <f t="shared" si="36"/>
        <v>680</v>
      </c>
      <c r="B227" s="42">
        <f t="shared" si="30"/>
        <v>0</v>
      </c>
      <c r="C227" s="34">
        <f t="shared" si="33"/>
        <v>0</v>
      </c>
      <c r="D227" s="4"/>
      <c r="E227" s="28">
        <f t="shared" si="37"/>
        <v>510</v>
      </c>
      <c r="F227" s="42">
        <f t="shared" si="31"/>
        <v>0</v>
      </c>
      <c r="G227" s="34">
        <f t="shared" si="34"/>
        <v>0</v>
      </c>
      <c r="H227" s="4"/>
      <c r="I227" s="28">
        <f t="shared" si="38"/>
        <v>850</v>
      </c>
      <c r="J227" s="42">
        <f t="shared" si="32"/>
        <v>0</v>
      </c>
      <c r="K227" s="34">
        <f t="shared" si="35"/>
        <v>0</v>
      </c>
      <c r="L227" s="4"/>
      <c r="M227" s="4"/>
    </row>
    <row r="228" spans="1:13" hidden="1" x14ac:dyDescent="0.2">
      <c r="A228" s="28">
        <f t="shared" si="36"/>
        <v>700</v>
      </c>
      <c r="B228" s="42">
        <f t="shared" si="30"/>
        <v>0</v>
      </c>
      <c r="C228" s="34">
        <f t="shared" si="33"/>
        <v>0</v>
      </c>
      <c r="D228" s="4"/>
      <c r="E228" s="28">
        <f t="shared" si="37"/>
        <v>525</v>
      </c>
      <c r="F228" s="42">
        <f t="shared" si="31"/>
        <v>0</v>
      </c>
      <c r="G228" s="34">
        <f t="shared" si="34"/>
        <v>0</v>
      </c>
      <c r="H228" s="4"/>
      <c r="I228" s="28">
        <f t="shared" si="38"/>
        <v>875</v>
      </c>
      <c r="J228" s="42">
        <f t="shared" si="32"/>
        <v>0</v>
      </c>
      <c r="K228" s="34">
        <f t="shared" si="35"/>
        <v>0</v>
      </c>
      <c r="L228" s="4"/>
      <c r="M228" s="4"/>
    </row>
    <row r="229" spans="1:13" hidden="1" x14ac:dyDescent="0.2">
      <c r="A229" s="28">
        <f t="shared" si="36"/>
        <v>720</v>
      </c>
      <c r="B229" s="42">
        <f t="shared" si="30"/>
        <v>0</v>
      </c>
      <c r="C229" s="34">
        <f t="shared" si="33"/>
        <v>0</v>
      </c>
      <c r="D229" s="4"/>
      <c r="E229" s="28">
        <f t="shared" si="37"/>
        <v>540</v>
      </c>
      <c r="F229" s="42">
        <f t="shared" si="31"/>
        <v>0</v>
      </c>
      <c r="G229" s="34">
        <f t="shared" si="34"/>
        <v>0</v>
      </c>
      <c r="H229" s="4"/>
      <c r="I229" s="28">
        <f t="shared" si="38"/>
        <v>900</v>
      </c>
      <c r="J229" s="42">
        <f t="shared" si="32"/>
        <v>0</v>
      </c>
      <c r="K229" s="34">
        <f t="shared" si="35"/>
        <v>0</v>
      </c>
      <c r="L229" s="4"/>
      <c r="M229" s="4"/>
    </row>
    <row r="230" spans="1:13" hidden="1" x14ac:dyDescent="0.2">
      <c r="A230" s="28">
        <f t="shared" si="36"/>
        <v>740</v>
      </c>
      <c r="B230" s="42">
        <f t="shared" si="30"/>
        <v>0</v>
      </c>
      <c r="C230" s="34">
        <f t="shared" si="33"/>
        <v>0</v>
      </c>
      <c r="D230" s="4"/>
      <c r="E230" s="28">
        <f t="shared" si="37"/>
        <v>555</v>
      </c>
      <c r="F230" s="42">
        <f t="shared" si="31"/>
        <v>0</v>
      </c>
      <c r="G230" s="34">
        <f t="shared" si="34"/>
        <v>0</v>
      </c>
      <c r="H230" s="4"/>
      <c r="I230" s="28">
        <f t="shared" si="38"/>
        <v>925</v>
      </c>
      <c r="J230" s="42">
        <f t="shared" si="32"/>
        <v>0</v>
      </c>
      <c r="K230" s="34">
        <f t="shared" si="35"/>
        <v>0</v>
      </c>
      <c r="L230" s="4"/>
      <c r="M230" s="4"/>
    </row>
    <row r="231" spans="1:13" hidden="1" x14ac:dyDescent="0.2">
      <c r="A231" s="28">
        <f t="shared" si="36"/>
        <v>760</v>
      </c>
      <c r="B231" s="42">
        <f t="shared" si="30"/>
        <v>0</v>
      </c>
      <c r="C231" s="34">
        <f t="shared" si="33"/>
        <v>0</v>
      </c>
      <c r="D231" s="4"/>
      <c r="E231" s="28">
        <f t="shared" si="37"/>
        <v>570</v>
      </c>
      <c r="F231" s="42">
        <f t="shared" si="31"/>
        <v>0</v>
      </c>
      <c r="G231" s="34">
        <f t="shared" si="34"/>
        <v>0</v>
      </c>
      <c r="H231" s="4"/>
      <c r="I231" s="28">
        <f t="shared" si="38"/>
        <v>950</v>
      </c>
      <c r="J231" s="42">
        <f t="shared" si="32"/>
        <v>0</v>
      </c>
      <c r="K231" s="34">
        <f t="shared" si="35"/>
        <v>0</v>
      </c>
      <c r="L231" s="4"/>
      <c r="M231" s="4"/>
    </row>
    <row r="232" spans="1:13" hidden="1" x14ac:dyDescent="0.2">
      <c r="A232" s="28">
        <f t="shared" si="36"/>
        <v>780</v>
      </c>
      <c r="B232" s="42">
        <f t="shared" si="30"/>
        <v>0</v>
      </c>
      <c r="C232" s="34">
        <f t="shared" si="33"/>
        <v>0</v>
      </c>
      <c r="D232" s="4"/>
      <c r="E232" s="28">
        <f t="shared" si="37"/>
        <v>585</v>
      </c>
      <c r="F232" s="42">
        <f t="shared" si="31"/>
        <v>0</v>
      </c>
      <c r="G232" s="34">
        <f t="shared" si="34"/>
        <v>0</v>
      </c>
      <c r="H232" s="4"/>
      <c r="I232" s="28">
        <f t="shared" si="38"/>
        <v>975</v>
      </c>
      <c r="J232" s="42">
        <f t="shared" si="32"/>
        <v>0</v>
      </c>
      <c r="K232" s="34">
        <f t="shared" si="35"/>
        <v>0</v>
      </c>
      <c r="L232" s="4"/>
      <c r="M232" s="4"/>
    </row>
    <row r="233" spans="1:13" hidden="1" x14ac:dyDescent="0.2">
      <c r="A233" s="28">
        <f t="shared" si="36"/>
        <v>800</v>
      </c>
      <c r="B233" s="42">
        <f t="shared" si="30"/>
        <v>0</v>
      </c>
      <c r="C233" s="34">
        <f t="shared" si="33"/>
        <v>0</v>
      </c>
      <c r="D233" s="4"/>
      <c r="E233" s="28">
        <f t="shared" si="37"/>
        <v>600</v>
      </c>
      <c r="F233" s="42">
        <f t="shared" si="31"/>
        <v>0</v>
      </c>
      <c r="G233" s="34">
        <f t="shared" si="34"/>
        <v>0</v>
      </c>
      <c r="H233" s="4"/>
      <c r="I233" s="28">
        <f t="shared" si="38"/>
        <v>1000</v>
      </c>
      <c r="J233" s="42">
        <f t="shared" si="32"/>
        <v>0</v>
      </c>
      <c r="K233" s="34">
        <f t="shared" si="35"/>
        <v>0</v>
      </c>
      <c r="L233" s="4"/>
      <c r="M233" s="4"/>
    </row>
    <row r="234" spans="1:13" hidden="1" x14ac:dyDescent="0.2">
      <c r="A234" s="28">
        <f t="shared" si="36"/>
        <v>820</v>
      </c>
      <c r="B234" s="42">
        <f t="shared" si="30"/>
        <v>0</v>
      </c>
      <c r="C234" s="34">
        <f t="shared" si="33"/>
        <v>0</v>
      </c>
      <c r="D234" s="4"/>
      <c r="E234" s="28">
        <f t="shared" si="37"/>
        <v>615</v>
      </c>
      <c r="F234" s="42">
        <f t="shared" si="31"/>
        <v>0</v>
      </c>
      <c r="G234" s="34">
        <f t="shared" si="34"/>
        <v>0</v>
      </c>
      <c r="H234" s="4"/>
      <c r="I234" s="28">
        <f t="shared" si="38"/>
        <v>1025</v>
      </c>
      <c r="J234" s="42">
        <f t="shared" si="32"/>
        <v>0</v>
      </c>
      <c r="K234" s="34">
        <f t="shared" si="35"/>
        <v>0</v>
      </c>
      <c r="L234" s="4"/>
      <c r="M234" s="4"/>
    </row>
    <row r="235" spans="1:13" hidden="1" x14ac:dyDescent="0.2">
      <c r="A235" s="28">
        <f t="shared" si="36"/>
        <v>840</v>
      </c>
      <c r="B235" s="42">
        <f t="shared" si="30"/>
        <v>0</v>
      </c>
      <c r="C235" s="34">
        <f t="shared" si="33"/>
        <v>0</v>
      </c>
      <c r="D235" s="4"/>
      <c r="E235" s="28">
        <f t="shared" si="37"/>
        <v>630</v>
      </c>
      <c r="F235" s="42">
        <f t="shared" si="31"/>
        <v>0</v>
      </c>
      <c r="G235" s="34">
        <f t="shared" si="34"/>
        <v>0</v>
      </c>
      <c r="H235" s="4"/>
      <c r="I235" s="28">
        <f t="shared" si="38"/>
        <v>1050</v>
      </c>
      <c r="J235" s="42">
        <f t="shared" si="32"/>
        <v>0</v>
      </c>
      <c r="K235" s="34">
        <f t="shared" si="35"/>
        <v>0</v>
      </c>
      <c r="L235" s="4"/>
      <c r="M235" s="4"/>
    </row>
    <row r="236" spans="1:13" hidden="1" x14ac:dyDescent="0.2">
      <c r="A236" s="28">
        <f t="shared" si="36"/>
        <v>860</v>
      </c>
      <c r="B236" s="42">
        <f t="shared" si="30"/>
        <v>0</v>
      </c>
      <c r="C236" s="34">
        <f t="shared" si="33"/>
        <v>0</v>
      </c>
      <c r="D236" s="4"/>
      <c r="E236" s="28">
        <f t="shared" si="37"/>
        <v>645</v>
      </c>
      <c r="F236" s="42">
        <f t="shared" si="31"/>
        <v>0</v>
      </c>
      <c r="G236" s="34">
        <f t="shared" si="34"/>
        <v>0</v>
      </c>
      <c r="H236" s="4"/>
      <c r="I236" s="28">
        <f t="shared" si="38"/>
        <v>1075</v>
      </c>
      <c r="J236" s="42">
        <f t="shared" si="32"/>
        <v>0</v>
      </c>
      <c r="K236" s="34">
        <f t="shared" si="35"/>
        <v>0</v>
      </c>
      <c r="L236" s="4"/>
      <c r="M236" s="4"/>
    </row>
    <row r="237" spans="1:13" hidden="1" x14ac:dyDescent="0.2">
      <c r="A237" s="28">
        <f t="shared" si="36"/>
        <v>880</v>
      </c>
      <c r="B237" s="42">
        <f t="shared" si="30"/>
        <v>0</v>
      </c>
      <c r="C237" s="34">
        <f t="shared" si="33"/>
        <v>0</v>
      </c>
      <c r="D237" s="4"/>
      <c r="E237" s="28">
        <f t="shared" si="37"/>
        <v>660</v>
      </c>
      <c r="F237" s="42">
        <f t="shared" si="31"/>
        <v>0</v>
      </c>
      <c r="G237" s="34">
        <f t="shared" si="34"/>
        <v>0</v>
      </c>
      <c r="H237" s="4"/>
      <c r="I237" s="28">
        <f t="shared" si="38"/>
        <v>1100</v>
      </c>
      <c r="J237" s="42">
        <f t="shared" si="32"/>
        <v>0</v>
      </c>
      <c r="K237" s="34">
        <f t="shared" si="35"/>
        <v>0</v>
      </c>
      <c r="L237" s="4"/>
      <c r="M237" s="4"/>
    </row>
    <row r="238" spans="1:13" hidden="1" x14ac:dyDescent="0.2">
      <c r="A238" s="28">
        <f t="shared" si="36"/>
        <v>900</v>
      </c>
      <c r="B238" s="42">
        <f t="shared" si="30"/>
        <v>0</v>
      </c>
      <c r="C238" s="34">
        <f t="shared" si="33"/>
        <v>0</v>
      </c>
      <c r="D238" s="4"/>
      <c r="E238" s="28">
        <f t="shared" si="37"/>
        <v>675</v>
      </c>
      <c r="F238" s="42">
        <f t="shared" si="31"/>
        <v>0</v>
      </c>
      <c r="G238" s="34">
        <f t="shared" si="34"/>
        <v>0</v>
      </c>
      <c r="H238" s="4"/>
      <c r="I238" s="28">
        <f t="shared" si="38"/>
        <v>1125</v>
      </c>
      <c r="J238" s="42">
        <f t="shared" si="32"/>
        <v>0</v>
      </c>
      <c r="K238" s="34">
        <f t="shared" si="35"/>
        <v>0</v>
      </c>
      <c r="L238" s="4"/>
      <c r="M238" s="4"/>
    </row>
    <row r="239" spans="1:13" hidden="1" x14ac:dyDescent="0.2">
      <c r="A239" s="28">
        <f t="shared" si="36"/>
        <v>920</v>
      </c>
      <c r="B239" s="42">
        <f t="shared" si="30"/>
        <v>0</v>
      </c>
      <c r="C239" s="34">
        <f t="shared" si="33"/>
        <v>0</v>
      </c>
      <c r="D239" s="4"/>
      <c r="E239" s="28">
        <f t="shared" si="37"/>
        <v>690</v>
      </c>
      <c r="F239" s="42">
        <f t="shared" si="31"/>
        <v>0</v>
      </c>
      <c r="G239" s="34">
        <f t="shared" si="34"/>
        <v>0</v>
      </c>
      <c r="H239" s="4"/>
      <c r="I239" s="28">
        <f t="shared" si="38"/>
        <v>1150</v>
      </c>
      <c r="J239" s="42">
        <f t="shared" si="32"/>
        <v>0</v>
      </c>
      <c r="K239" s="34">
        <f t="shared" si="35"/>
        <v>0</v>
      </c>
      <c r="L239" s="4"/>
      <c r="M239" s="4"/>
    </row>
    <row r="240" spans="1:13" hidden="1" x14ac:dyDescent="0.2">
      <c r="A240" s="28">
        <f t="shared" si="36"/>
        <v>940</v>
      </c>
      <c r="B240" s="42">
        <f t="shared" si="30"/>
        <v>0</v>
      </c>
      <c r="C240" s="34">
        <f t="shared" si="33"/>
        <v>0</v>
      </c>
      <c r="D240" s="4"/>
      <c r="E240" s="28">
        <f t="shared" si="37"/>
        <v>705</v>
      </c>
      <c r="F240" s="42">
        <f t="shared" si="31"/>
        <v>0</v>
      </c>
      <c r="G240" s="34">
        <f t="shared" si="34"/>
        <v>0</v>
      </c>
      <c r="H240" s="4"/>
      <c r="I240" s="28">
        <f t="shared" si="38"/>
        <v>1175</v>
      </c>
      <c r="J240" s="42">
        <f t="shared" si="32"/>
        <v>0</v>
      </c>
      <c r="K240" s="34">
        <f t="shared" si="35"/>
        <v>0</v>
      </c>
      <c r="L240" s="4"/>
      <c r="M240" s="4"/>
    </row>
    <row r="241" spans="1:13" hidden="1" x14ac:dyDescent="0.2">
      <c r="A241" s="28">
        <f t="shared" si="36"/>
        <v>960</v>
      </c>
      <c r="B241" s="42">
        <f t="shared" si="30"/>
        <v>0</v>
      </c>
      <c r="C241" s="34">
        <f t="shared" si="33"/>
        <v>0</v>
      </c>
      <c r="D241" s="4"/>
      <c r="E241" s="28">
        <f t="shared" si="37"/>
        <v>720</v>
      </c>
      <c r="F241" s="42">
        <f t="shared" si="31"/>
        <v>0</v>
      </c>
      <c r="G241" s="34">
        <f t="shared" si="34"/>
        <v>0</v>
      </c>
      <c r="H241" s="4"/>
      <c r="I241" s="28">
        <f t="shared" si="38"/>
        <v>1200</v>
      </c>
      <c r="J241" s="42">
        <f t="shared" si="32"/>
        <v>0</v>
      </c>
      <c r="K241" s="34">
        <f t="shared" si="35"/>
        <v>0</v>
      </c>
      <c r="L241" s="4"/>
      <c r="M241" s="4"/>
    </row>
    <row r="242" spans="1:13" hidden="1" x14ac:dyDescent="0.2">
      <c r="A242" s="28">
        <f t="shared" si="36"/>
        <v>980</v>
      </c>
      <c r="B242" s="42">
        <f t="shared" si="30"/>
        <v>0</v>
      </c>
      <c r="C242" s="34">
        <f t="shared" si="33"/>
        <v>0</v>
      </c>
      <c r="D242" s="4"/>
      <c r="E242" s="28">
        <f t="shared" si="37"/>
        <v>735</v>
      </c>
      <c r="F242" s="42">
        <f t="shared" si="31"/>
        <v>0</v>
      </c>
      <c r="G242" s="34">
        <f t="shared" si="34"/>
        <v>0</v>
      </c>
      <c r="H242" s="4"/>
      <c r="I242" s="28">
        <f t="shared" si="38"/>
        <v>1225</v>
      </c>
      <c r="J242" s="42">
        <f t="shared" si="32"/>
        <v>0</v>
      </c>
      <c r="K242" s="34">
        <f t="shared" si="35"/>
        <v>0</v>
      </c>
      <c r="L242" s="4"/>
      <c r="M242" s="4"/>
    </row>
    <row r="243" spans="1:13" hidden="1" x14ac:dyDescent="0.2">
      <c r="A243" s="28">
        <f t="shared" si="36"/>
        <v>1000</v>
      </c>
      <c r="B243" s="42">
        <f t="shared" si="30"/>
        <v>0</v>
      </c>
      <c r="C243" s="34">
        <f t="shared" si="33"/>
        <v>0</v>
      </c>
      <c r="D243" s="4"/>
      <c r="E243" s="28">
        <f t="shared" si="37"/>
        <v>750</v>
      </c>
      <c r="F243" s="42">
        <f t="shared" si="31"/>
        <v>0</v>
      </c>
      <c r="G243" s="34">
        <f t="shared" si="34"/>
        <v>0</v>
      </c>
      <c r="H243" s="4"/>
      <c r="I243" s="28">
        <f t="shared" si="38"/>
        <v>1250</v>
      </c>
      <c r="J243" s="42">
        <f t="shared" si="32"/>
        <v>0</v>
      </c>
      <c r="K243" s="34">
        <f>IF(J243&gt;=1,$J$192/POWER(1+$B$7,J243),0)</f>
        <v>0</v>
      </c>
      <c r="L243" s="4"/>
      <c r="M243" s="4"/>
    </row>
    <row r="244" spans="1:13" s="4" customFormat="1" x14ac:dyDescent="0.2">
      <c r="A244" s="10" t="s">
        <v>183</v>
      </c>
      <c r="B244" s="30">
        <f>SUM(C194:C243)</f>
        <v>3364.8566655402888</v>
      </c>
      <c r="C244" s="16"/>
      <c r="E244" s="10" t="s">
        <v>183</v>
      </c>
      <c r="F244" s="30">
        <f>SUM(G194:G243)</f>
        <v>5180.3424758737256</v>
      </c>
      <c r="G244" s="16"/>
      <c r="I244" s="10" t="s">
        <v>183</v>
      </c>
      <c r="J244" s="30">
        <f>SUM(K194:K243)</f>
        <v>3657.1852231696757</v>
      </c>
      <c r="K244" s="16"/>
    </row>
    <row r="245" spans="1:13" s="4" customFormat="1" x14ac:dyDescent="0.2">
      <c r="A245" s="47"/>
      <c r="B245" s="35"/>
      <c r="C245" s="16"/>
      <c r="E245" s="47"/>
      <c r="F245" s="30"/>
      <c r="G245" s="16"/>
      <c r="I245" s="47"/>
      <c r="J245" s="30"/>
      <c r="K245" s="16"/>
      <c r="M245" s="54"/>
    </row>
    <row r="246" spans="1:13" s="4" customFormat="1" x14ac:dyDescent="0.2">
      <c r="A246" s="36" t="s">
        <v>164</v>
      </c>
      <c r="B246" s="37"/>
      <c r="C246" s="22"/>
      <c r="E246" s="36" t="s">
        <v>164</v>
      </c>
      <c r="F246" s="38"/>
      <c r="G246" s="22"/>
      <c r="I246" s="36" t="s">
        <v>164</v>
      </c>
      <c r="J246" s="38"/>
      <c r="K246" s="22"/>
    </row>
    <row r="247" spans="1:13" x14ac:dyDescent="0.2">
      <c r="A247" s="9" t="s">
        <v>19</v>
      </c>
      <c r="B247" s="94">
        <v>20</v>
      </c>
      <c r="C247" s="13" t="s">
        <v>7</v>
      </c>
      <c r="D247" s="4"/>
      <c r="E247" s="9" t="s">
        <v>19</v>
      </c>
      <c r="F247" s="94">
        <v>20</v>
      </c>
      <c r="G247" s="13" t="s">
        <v>7</v>
      </c>
      <c r="H247" s="4"/>
      <c r="I247" s="9" t="s">
        <v>19</v>
      </c>
      <c r="J247" s="94">
        <v>20</v>
      </c>
      <c r="K247" s="13" t="s">
        <v>7</v>
      </c>
      <c r="L247" s="4"/>
      <c r="M247" s="4"/>
    </row>
    <row r="248" spans="1:13" x14ac:dyDescent="0.2">
      <c r="A248" s="11" t="s">
        <v>18</v>
      </c>
      <c r="B248" s="92">
        <v>20000</v>
      </c>
      <c r="C248" s="13"/>
      <c r="D248" s="4"/>
      <c r="E248" s="11" t="s">
        <v>18</v>
      </c>
      <c r="F248" s="92">
        <v>15000</v>
      </c>
      <c r="G248" s="13"/>
      <c r="H248" s="4"/>
      <c r="I248" s="11" t="s">
        <v>18</v>
      </c>
      <c r="J248" s="92">
        <v>17000</v>
      </c>
      <c r="K248" s="13"/>
      <c r="L248" s="4"/>
      <c r="M248" s="4"/>
    </row>
    <row r="249" spans="1:13" hidden="1" x14ac:dyDescent="0.2">
      <c r="A249" s="25" t="s">
        <v>8</v>
      </c>
      <c r="B249" s="42"/>
      <c r="C249" s="27" t="s">
        <v>9</v>
      </c>
      <c r="E249" s="25" t="s">
        <v>8</v>
      </c>
      <c r="F249" s="42"/>
      <c r="G249" s="27" t="s">
        <v>9</v>
      </c>
      <c r="H249" s="4"/>
      <c r="I249" s="25" t="s">
        <v>8</v>
      </c>
      <c r="J249" s="42"/>
      <c r="K249" s="27" t="s">
        <v>9</v>
      </c>
      <c r="L249" s="4"/>
      <c r="M249" s="4"/>
    </row>
    <row r="250" spans="1:13" hidden="1" x14ac:dyDescent="0.2">
      <c r="A250" s="28">
        <f>B247</f>
        <v>20</v>
      </c>
      <c r="B250" s="42">
        <f t="shared" ref="B250:B299" si="39">IF(A250&lt;=$B$11,A250,0)</f>
        <v>20</v>
      </c>
      <c r="C250" s="34">
        <f>IF(B250&gt;=1,$B$248/POWER(1+$B$7,B250),0)</f>
        <v>13459.426662161155</v>
      </c>
      <c r="E250" s="28">
        <f>F247</f>
        <v>20</v>
      </c>
      <c r="F250" s="42">
        <f t="shared" ref="F250:F299" si="40">IF(E250&lt;=$B$11,E250,0)</f>
        <v>20</v>
      </c>
      <c r="G250" s="34">
        <f>IF(F250&gt;=1,$F$248/POWER(1+$B$7,F250),0)</f>
        <v>10094.569996620867</v>
      </c>
      <c r="H250" s="4"/>
      <c r="I250" s="28">
        <f>J247</f>
        <v>20</v>
      </c>
      <c r="J250" s="42">
        <f t="shared" ref="J250:J299" si="41">IF(I250&lt;=$B$11,I250,0)</f>
        <v>20</v>
      </c>
      <c r="K250" s="34">
        <f>IF(J250&gt;=1,$J$248/POWER(1+$B$7,J250),0)</f>
        <v>11440.512662836982</v>
      </c>
      <c r="L250" s="4"/>
      <c r="M250" s="4"/>
    </row>
    <row r="251" spans="1:13" hidden="1" x14ac:dyDescent="0.2">
      <c r="A251" s="28">
        <f>$B$247+A250</f>
        <v>40</v>
      </c>
      <c r="B251" s="42">
        <f t="shared" si="39"/>
        <v>0</v>
      </c>
      <c r="C251" s="34">
        <f t="shared" ref="C251:C299" si="42">IF(B251&gt;=1,$B$248/POWER(1+$B$7,B251),0)</f>
        <v>0</v>
      </c>
      <c r="E251" s="28">
        <f>$F$247+E250</f>
        <v>40</v>
      </c>
      <c r="F251" s="42">
        <f t="shared" si="40"/>
        <v>0</v>
      </c>
      <c r="G251" s="34">
        <f t="shared" ref="G251:G299" si="43">IF(F251&gt;=1,$F$248/POWER(1+$B$7,F251),0)</f>
        <v>0</v>
      </c>
      <c r="H251" s="4"/>
      <c r="I251" s="28">
        <f>$J$247+I250</f>
        <v>40</v>
      </c>
      <c r="J251" s="42">
        <f t="shared" si="41"/>
        <v>0</v>
      </c>
      <c r="K251" s="34">
        <f t="shared" ref="K251:K299" si="44">IF(J251&gt;=1,$J$248/POWER(1+$B$7,J251),0)</f>
        <v>0</v>
      </c>
      <c r="L251" s="4"/>
      <c r="M251" s="4"/>
    </row>
    <row r="252" spans="1:13" hidden="1" x14ac:dyDescent="0.2">
      <c r="A252" s="28">
        <f t="shared" ref="A252:A299" si="45">$B$247+A251</f>
        <v>60</v>
      </c>
      <c r="B252" s="42">
        <f t="shared" si="39"/>
        <v>0</v>
      </c>
      <c r="C252" s="34">
        <f t="shared" si="42"/>
        <v>0</v>
      </c>
      <c r="E252" s="28">
        <f t="shared" ref="E252:E299" si="46">$F$247+E251</f>
        <v>60</v>
      </c>
      <c r="F252" s="42">
        <f t="shared" si="40"/>
        <v>0</v>
      </c>
      <c r="G252" s="34">
        <f t="shared" si="43"/>
        <v>0</v>
      </c>
      <c r="H252" s="4"/>
      <c r="I252" s="28">
        <f t="shared" ref="I252:I299" si="47">$J$247+I251</f>
        <v>60</v>
      </c>
      <c r="J252" s="42">
        <f t="shared" si="41"/>
        <v>0</v>
      </c>
      <c r="K252" s="34">
        <f t="shared" si="44"/>
        <v>0</v>
      </c>
      <c r="L252" s="4"/>
      <c r="M252" s="4"/>
    </row>
    <row r="253" spans="1:13" hidden="1" x14ac:dyDescent="0.2">
      <c r="A253" s="28">
        <f t="shared" si="45"/>
        <v>80</v>
      </c>
      <c r="B253" s="42">
        <f t="shared" si="39"/>
        <v>0</v>
      </c>
      <c r="C253" s="34">
        <f t="shared" si="42"/>
        <v>0</v>
      </c>
      <c r="E253" s="28">
        <f t="shared" si="46"/>
        <v>80</v>
      </c>
      <c r="F253" s="42">
        <f t="shared" si="40"/>
        <v>0</v>
      </c>
      <c r="G253" s="34">
        <f t="shared" si="43"/>
        <v>0</v>
      </c>
      <c r="H253" s="4"/>
      <c r="I253" s="28">
        <f t="shared" si="47"/>
        <v>80</v>
      </c>
      <c r="J253" s="42">
        <f t="shared" si="41"/>
        <v>0</v>
      </c>
      <c r="K253" s="34">
        <f t="shared" si="44"/>
        <v>0</v>
      </c>
      <c r="L253" s="4"/>
      <c r="M253" s="4"/>
    </row>
    <row r="254" spans="1:13" hidden="1" x14ac:dyDescent="0.2">
      <c r="A254" s="28">
        <f t="shared" si="45"/>
        <v>100</v>
      </c>
      <c r="B254" s="42">
        <f t="shared" si="39"/>
        <v>0</v>
      </c>
      <c r="C254" s="34">
        <f t="shared" si="42"/>
        <v>0</v>
      </c>
      <c r="E254" s="28">
        <f t="shared" si="46"/>
        <v>100</v>
      </c>
      <c r="F254" s="42">
        <f t="shared" si="40"/>
        <v>0</v>
      </c>
      <c r="G254" s="34">
        <f t="shared" si="43"/>
        <v>0</v>
      </c>
      <c r="H254" s="4"/>
      <c r="I254" s="28">
        <f t="shared" si="47"/>
        <v>100</v>
      </c>
      <c r="J254" s="42">
        <f t="shared" si="41"/>
        <v>0</v>
      </c>
      <c r="K254" s="34">
        <f t="shared" si="44"/>
        <v>0</v>
      </c>
      <c r="L254" s="4"/>
      <c r="M254" s="4"/>
    </row>
    <row r="255" spans="1:13" hidden="1" x14ac:dyDescent="0.2">
      <c r="A255" s="28">
        <f t="shared" si="45"/>
        <v>120</v>
      </c>
      <c r="B255" s="42">
        <f t="shared" si="39"/>
        <v>0</v>
      </c>
      <c r="C255" s="34">
        <f t="shared" si="42"/>
        <v>0</v>
      </c>
      <c r="E255" s="28">
        <f t="shared" si="46"/>
        <v>120</v>
      </c>
      <c r="F255" s="42">
        <f t="shared" si="40"/>
        <v>0</v>
      </c>
      <c r="G255" s="34">
        <f t="shared" si="43"/>
        <v>0</v>
      </c>
      <c r="H255" s="4"/>
      <c r="I255" s="28">
        <f t="shared" si="47"/>
        <v>120</v>
      </c>
      <c r="J255" s="42">
        <f t="shared" si="41"/>
        <v>0</v>
      </c>
      <c r="K255" s="34">
        <f t="shared" si="44"/>
        <v>0</v>
      </c>
      <c r="L255" s="4"/>
      <c r="M255" s="4"/>
    </row>
    <row r="256" spans="1:13" hidden="1" x14ac:dyDescent="0.2">
      <c r="A256" s="28">
        <f t="shared" si="45"/>
        <v>140</v>
      </c>
      <c r="B256" s="42">
        <f t="shared" si="39"/>
        <v>0</v>
      </c>
      <c r="C256" s="34">
        <f t="shared" si="42"/>
        <v>0</v>
      </c>
      <c r="E256" s="28">
        <f t="shared" si="46"/>
        <v>140</v>
      </c>
      <c r="F256" s="42">
        <f t="shared" si="40"/>
        <v>0</v>
      </c>
      <c r="G256" s="34">
        <f t="shared" si="43"/>
        <v>0</v>
      </c>
      <c r="H256" s="4"/>
      <c r="I256" s="28">
        <f t="shared" si="47"/>
        <v>140</v>
      </c>
      <c r="J256" s="42">
        <f t="shared" si="41"/>
        <v>0</v>
      </c>
      <c r="K256" s="34">
        <f t="shared" si="44"/>
        <v>0</v>
      </c>
      <c r="L256" s="4"/>
      <c r="M256" s="4"/>
    </row>
    <row r="257" spans="1:13" hidden="1" x14ac:dyDescent="0.2">
      <c r="A257" s="28">
        <f t="shared" si="45"/>
        <v>160</v>
      </c>
      <c r="B257" s="42">
        <f t="shared" si="39"/>
        <v>0</v>
      </c>
      <c r="C257" s="34">
        <f t="shared" si="42"/>
        <v>0</v>
      </c>
      <c r="E257" s="28">
        <f t="shared" si="46"/>
        <v>160</v>
      </c>
      <c r="F257" s="42">
        <f t="shared" si="40"/>
        <v>0</v>
      </c>
      <c r="G257" s="34">
        <f t="shared" si="43"/>
        <v>0</v>
      </c>
      <c r="H257" s="4"/>
      <c r="I257" s="28">
        <f t="shared" si="47"/>
        <v>160</v>
      </c>
      <c r="J257" s="42">
        <f t="shared" si="41"/>
        <v>0</v>
      </c>
      <c r="K257" s="34">
        <f t="shared" si="44"/>
        <v>0</v>
      </c>
      <c r="L257" s="4"/>
      <c r="M257" s="4"/>
    </row>
    <row r="258" spans="1:13" hidden="1" x14ac:dyDescent="0.2">
      <c r="A258" s="28">
        <f t="shared" si="45"/>
        <v>180</v>
      </c>
      <c r="B258" s="42">
        <f t="shared" si="39"/>
        <v>0</v>
      </c>
      <c r="C258" s="34">
        <f t="shared" si="42"/>
        <v>0</v>
      </c>
      <c r="E258" s="28">
        <f t="shared" si="46"/>
        <v>180</v>
      </c>
      <c r="F258" s="42">
        <f t="shared" si="40"/>
        <v>0</v>
      </c>
      <c r="G258" s="34">
        <f t="shared" si="43"/>
        <v>0</v>
      </c>
      <c r="H258" s="4"/>
      <c r="I258" s="28">
        <f t="shared" si="47"/>
        <v>180</v>
      </c>
      <c r="J258" s="42">
        <f t="shared" si="41"/>
        <v>0</v>
      </c>
      <c r="K258" s="34">
        <f t="shared" si="44"/>
        <v>0</v>
      </c>
      <c r="L258" s="4"/>
      <c r="M258" s="4"/>
    </row>
    <row r="259" spans="1:13" hidden="1" x14ac:dyDescent="0.2">
      <c r="A259" s="28">
        <f t="shared" si="45"/>
        <v>200</v>
      </c>
      <c r="B259" s="42">
        <f t="shared" si="39"/>
        <v>0</v>
      </c>
      <c r="C259" s="34">
        <f t="shared" si="42"/>
        <v>0</v>
      </c>
      <c r="E259" s="28">
        <f t="shared" si="46"/>
        <v>200</v>
      </c>
      <c r="F259" s="42">
        <f t="shared" si="40"/>
        <v>0</v>
      </c>
      <c r="G259" s="34">
        <f t="shared" si="43"/>
        <v>0</v>
      </c>
      <c r="H259" s="4"/>
      <c r="I259" s="28">
        <f t="shared" si="47"/>
        <v>200</v>
      </c>
      <c r="J259" s="42">
        <f t="shared" si="41"/>
        <v>0</v>
      </c>
      <c r="K259" s="34">
        <f t="shared" si="44"/>
        <v>0</v>
      </c>
      <c r="L259" s="4"/>
      <c r="M259" s="4"/>
    </row>
    <row r="260" spans="1:13" hidden="1" x14ac:dyDescent="0.2">
      <c r="A260" s="28">
        <f t="shared" si="45"/>
        <v>220</v>
      </c>
      <c r="B260" s="42">
        <f t="shared" si="39"/>
        <v>0</v>
      </c>
      <c r="C260" s="34">
        <f t="shared" si="42"/>
        <v>0</v>
      </c>
      <c r="E260" s="28">
        <f t="shared" si="46"/>
        <v>220</v>
      </c>
      <c r="F260" s="42">
        <f t="shared" si="40"/>
        <v>0</v>
      </c>
      <c r="G260" s="34">
        <f t="shared" si="43"/>
        <v>0</v>
      </c>
      <c r="H260" s="4"/>
      <c r="I260" s="28">
        <f t="shared" si="47"/>
        <v>220</v>
      </c>
      <c r="J260" s="42">
        <f t="shared" si="41"/>
        <v>0</v>
      </c>
      <c r="K260" s="34">
        <f t="shared" si="44"/>
        <v>0</v>
      </c>
      <c r="L260" s="4"/>
      <c r="M260" s="4"/>
    </row>
    <row r="261" spans="1:13" hidden="1" x14ac:dyDescent="0.2">
      <c r="A261" s="28">
        <f t="shared" si="45"/>
        <v>240</v>
      </c>
      <c r="B261" s="42">
        <f t="shared" si="39"/>
        <v>0</v>
      </c>
      <c r="C261" s="34">
        <f t="shared" si="42"/>
        <v>0</v>
      </c>
      <c r="E261" s="28">
        <f t="shared" si="46"/>
        <v>240</v>
      </c>
      <c r="F261" s="42">
        <f t="shared" si="40"/>
        <v>0</v>
      </c>
      <c r="G261" s="34">
        <f t="shared" si="43"/>
        <v>0</v>
      </c>
      <c r="H261" s="4"/>
      <c r="I261" s="28">
        <f t="shared" si="47"/>
        <v>240</v>
      </c>
      <c r="J261" s="42">
        <f t="shared" si="41"/>
        <v>0</v>
      </c>
      <c r="K261" s="34">
        <f t="shared" si="44"/>
        <v>0</v>
      </c>
      <c r="L261" s="4"/>
      <c r="M261" s="4"/>
    </row>
    <row r="262" spans="1:13" hidden="1" x14ac:dyDescent="0.2">
      <c r="A262" s="28">
        <f t="shared" si="45"/>
        <v>260</v>
      </c>
      <c r="B262" s="42">
        <f t="shared" si="39"/>
        <v>0</v>
      </c>
      <c r="C262" s="34">
        <f t="shared" si="42"/>
        <v>0</v>
      </c>
      <c r="E262" s="28">
        <f t="shared" si="46"/>
        <v>260</v>
      </c>
      <c r="F262" s="42">
        <f t="shared" si="40"/>
        <v>0</v>
      </c>
      <c r="G262" s="34">
        <f t="shared" si="43"/>
        <v>0</v>
      </c>
      <c r="H262" s="4"/>
      <c r="I262" s="28">
        <f t="shared" si="47"/>
        <v>260</v>
      </c>
      <c r="J262" s="42">
        <f t="shared" si="41"/>
        <v>0</v>
      </c>
      <c r="K262" s="34">
        <f t="shared" si="44"/>
        <v>0</v>
      </c>
      <c r="L262" s="4"/>
      <c r="M262" s="4"/>
    </row>
    <row r="263" spans="1:13" hidden="1" x14ac:dyDescent="0.2">
      <c r="A263" s="28">
        <f t="shared" si="45"/>
        <v>280</v>
      </c>
      <c r="B263" s="42">
        <f t="shared" si="39"/>
        <v>0</v>
      </c>
      <c r="C263" s="34">
        <f t="shared" si="42"/>
        <v>0</v>
      </c>
      <c r="E263" s="28">
        <f t="shared" si="46"/>
        <v>280</v>
      </c>
      <c r="F263" s="42">
        <f t="shared" si="40"/>
        <v>0</v>
      </c>
      <c r="G263" s="34">
        <f t="shared" si="43"/>
        <v>0</v>
      </c>
      <c r="H263" s="4"/>
      <c r="I263" s="28">
        <f t="shared" si="47"/>
        <v>280</v>
      </c>
      <c r="J263" s="42">
        <f t="shared" si="41"/>
        <v>0</v>
      </c>
      <c r="K263" s="34">
        <f t="shared" si="44"/>
        <v>0</v>
      </c>
      <c r="L263" s="4"/>
      <c r="M263" s="4"/>
    </row>
    <row r="264" spans="1:13" hidden="1" x14ac:dyDescent="0.2">
      <c r="A264" s="28">
        <f t="shared" si="45"/>
        <v>300</v>
      </c>
      <c r="B264" s="42">
        <f t="shared" si="39"/>
        <v>0</v>
      </c>
      <c r="C264" s="34">
        <f t="shared" si="42"/>
        <v>0</v>
      </c>
      <c r="E264" s="28">
        <f t="shared" si="46"/>
        <v>300</v>
      </c>
      <c r="F264" s="42">
        <f t="shared" si="40"/>
        <v>0</v>
      </c>
      <c r="G264" s="34">
        <f t="shared" si="43"/>
        <v>0</v>
      </c>
      <c r="H264" s="4"/>
      <c r="I264" s="28">
        <f t="shared" si="47"/>
        <v>300</v>
      </c>
      <c r="J264" s="42">
        <f t="shared" si="41"/>
        <v>0</v>
      </c>
      <c r="K264" s="34">
        <f t="shared" si="44"/>
        <v>0</v>
      </c>
      <c r="L264" s="4"/>
      <c r="M264" s="4"/>
    </row>
    <row r="265" spans="1:13" hidden="1" x14ac:dyDescent="0.2">
      <c r="A265" s="28">
        <f t="shared" si="45"/>
        <v>320</v>
      </c>
      <c r="B265" s="42">
        <f t="shared" si="39"/>
        <v>0</v>
      </c>
      <c r="C265" s="34">
        <f t="shared" si="42"/>
        <v>0</v>
      </c>
      <c r="E265" s="28">
        <f t="shared" si="46"/>
        <v>320</v>
      </c>
      <c r="F265" s="42">
        <f t="shared" si="40"/>
        <v>0</v>
      </c>
      <c r="G265" s="34">
        <f t="shared" si="43"/>
        <v>0</v>
      </c>
      <c r="H265" s="4"/>
      <c r="I265" s="28">
        <f t="shared" si="47"/>
        <v>320</v>
      </c>
      <c r="J265" s="42">
        <f t="shared" si="41"/>
        <v>0</v>
      </c>
      <c r="K265" s="34">
        <f t="shared" si="44"/>
        <v>0</v>
      </c>
      <c r="L265" s="4"/>
      <c r="M265" s="4"/>
    </row>
    <row r="266" spans="1:13" hidden="1" x14ac:dyDescent="0.2">
      <c r="A266" s="28">
        <f t="shared" si="45"/>
        <v>340</v>
      </c>
      <c r="B266" s="42">
        <f t="shared" si="39"/>
        <v>0</v>
      </c>
      <c r="C266" s="34">
        <f t="shared" si="42"/>
        <v>0</v>
      </c>
      <c r="E266" s="28">
        <f t="shared" si="46"/>
        <v>340</v>
      </c>
      <c r="F266" s="42">
        <f t="shared" si="40"/>
        <v>0</v>
      </c>
      <c r="G266" s="34">
        <f t="shared" si="43"/>
        <v>0</v>
      </c>
      <c r="H266" s="4"/>
      <c r="I266" s="28">
        <f t="shared" si="47"/>
        <v>340</v>
      </c>
      <c r="J266" s="42">
        <f t="shared" si="41"/>
        <v>0</v>
      </c>
      <c r="K266" s="34">
        <f t="shared" si="44"/>
        <v>0</v>
      </c>
      <c r="L266" s="4"/>
      <c r="M266" s="4"/>
    </row>
    <row r="267" spans="1:13" hidden="1" x14ac:dyDescent="0.2">
      <c r="A267" s="28">
        <f t="shared" si="45"/>
        <v>360</v>
      </c>
      <c r="B267" s="42">
        <f t="shared" si="39"/>
        <v>0</v>
      </c>
      <c r="C267" s="34">
        <f t="shared" si="42"/>
        <v>0</v>
      </c>
      <c r="E267" s="28">
        <f t="shared" si="46"/>
        <v>360</v>
      </c>
      <c r="F267" s="42">
        <f t="shared" si="40"/>
        <v>0</v>
      </c>
      <c r="G267" s="34">
        <f t="shared" si="43"/>
        <v>0</v>
      </c>
      <c r="H267" s="4"/>
      <c r="I267" s="28">
        <f t="shared" si="47"/>
        <v>360</v>
      </c>
      <c r="J267" s="42">
        <f t="shared" si="41"/>
        <v>0</v>
      </c>
      <c r="K267" s="34">
        <f t="shared" si="44"/>
        <v>0</v>
      </c>
      <c r="L267" s="4"/>
      <c r="M267" s="4"/>
    </row>
    <row r="268" spans="1:13" hidden="1" x14ac:dyDescent="0.2">
      <c r="A268" s="28">
        <f t="shared" si="45"/>
        <v>380</v>
      </c>
      <c r="B268" s="42">
        <f t="shared" si="39"/>
        <v>0</v>
      </c>
      <c r="C268" s="34">
        <f t="shared" si="42"/>
        <v>0</v>
      </c>
      <c r="E268" s="28">
        <f t="shared" si="46"/>
        <v>380</v>
      </c>
      <c r="F268" s="42">
        <f t="shared" si="40"/>
        <v>0</v>
      </c>
      <c r="G268" s="34">
        <f t="shared" si="43"/>
        <v>0</v>
      </c>
      <c r="H268" s="4"/>
      <c r="I268" s="28">
        <f t="shared" si="47"/>
        <v>380</v>
      </c>
      <c r="J268" s="42">
        <f t="shared" si="41"/>
        <v>0</v>
      </c>
      <c r="K268" s="34">
        <f t="shared" si="44"/>
        <v>0</v>
      </c>
      <c r="L268" s="4"/>
      <c r="M268" s="4"/>
    </row>
    <row r="269" spans="1:13" hidden="1" x14ac:dyDescent="0.2">
      <c r="A269" s="28">
        <f t="shared" si="45"/>
        <v>400</v>
      </c>
      <c r="B269" s="42">
        <f t="shared" si="39"/>
        <v>0</v>
      </c>
      <c r="C269" s="34">
        <f t="shared" si="42"/>
        <v>0</v>
      </c>
      <c r="E269" s="28">
        <f t="shared" si="46"/>
        <v>400</v>
      </c>
      <c r="F269" s="42">
        <f t="shared" si="40"/>
        <v>0</v>
      </c>
      <c r="G269" s="34">
        <f t="shared" si="43"/>
        <v>0</v>
      </c>
      <c r="H269" s="4"/>
      <c r="I269" s="28">
        <f t="shared" si="47"/>
        <v>400</v>
      </c>
      <c r="J269" s="42">
        <f t="shared" si="41"/>
        <v>0</v>
      </c>
      <c r="K269" s="34">
        <f t="shared" si="44"/>
        <v>0</v>
      </c>
      <c r="L269" s="4"/>
      <c r="M269" s="4"/>
    </row>
    <row r="270" spans="1:13" hidden="1" x14ac:dyDescent="0.2">
      <c r="A270" s="28">
        <f t="shared" si="45"/>
        <v>420</v>
      </c>
      <c r="B270" s="42">
        <f t="shared" si="39"/>
        <v>0</v>
      </c>
      <c r="C270" s="34">
        <f t="shared" si="42"/>
        <v>0</v>
      </c>
      <c r="E270" s="28">
        <f t="shared" si="46"/>
        <v>420</v>
      </c>
      <c r="F270" s="42">
        <f t="shared" si="40"/>
        <v>0</v>
      </c>
      <c r="G270" s="34">
        <f t="shared" si="43"/>
        <v>0</v>
      </c>
      <c r="H270" s="4"/>
      <c r="I270" s="28">
        <f t="shared" si="47"/>
        <v>420</v>
      </c>
      <c r="J270" s="42">
        <f t="shared" si="41"/>
        <v>0</v>
      </c>
      <c r="K270" s="34">
        <f t="shared" si="44"/>
        <v>0</v>
      </c>
      <c r="L270" s="4"/>
      <c r="M270" s="4"/>
    </row>
    <row r="271" spans="1:13" hidden="1" x14ac:dyDescent="0.2">
      <c r="A271" s="28">
        <f t="shared" si="45"/>
        <v>440</v>
      </c>
      <c r="B271" s="42">
        <f t="shared" si="39"/>
        <v>0</v>
      </c>
      <c r="C271" s="34">
        <f t="shared" si="42"/>
        <v>0</v>
      </c>
      <c r="E271" s="28">
        <f t="shared" si="46"/>
        <v>440</v>
      </c>
      <c r="F271" s="42">
        <f t="shared" si="40"/>
        <v>0</v>
      </c>
      <c r="G271" s="34">
        <f t="shared" si="43"/>
        <v>0</v>
      </c>
      <c r="H271" s="4"/>
      <c r="I271" s="28">
        <f t="shared" si="47"/>
        <v>440</v>
      </c>
      <c r="J271" s="42">
        <f t="shared" si="41"/>
        <v>0</v>
      </c>
      <c r="K271" s="34">
        <f t="shared" si="44"/>
        <v>0</v>
      </c>
      <c r="L271" s="4"/>
      <c r="M271" s="4"/>
    </row>
    <row r="272" spans="1:13" hidden="1" x14ac:dyDescent="0.2">
      <c r="A272" s="28">
        <f t="shared" si="45"/>
        <v>460</v>
      </c>
      <c r="B272" s="42">
        <f t="shared" si="39"/>
        <v>0</v>
      </c>
      <c r="C272" s="34">
        <f t="shared" si="42"/>
        <v>0</v>
      </c>
      <c r="E272" s="28">
        <f t="shared" si="46"/>
        <v>460</v>
      </c>
      <c r="F272" s="42">
        <f t="shared" si="40"/>
        <v>0</v>
      </c>
      <c r="G272" s="34">
        <f t="shared" si="43"/>
        <v>0</v>
      </c>
      <c r="H272" s="4"/>
      <c r="I272" s="28">
        <f t="shared" si="47"/>
        <v>460</v>
      </c>
      <c r="J272" s="42">
        <f t="shared" si="41"/>
        <v>0</v>
      </c>
      <c r="K272" s="34">
        <f t="shared" si="44"/>
        <v>0</v>
      </c>
      <c r="L272" s="4"/>
      <c r="M272" s="4"/>
    </row>
    <row r="273" spans="1:13" hidden="1" x14ac:dyDescent="0.2">
      <c r="A273" s="28">
        <f t="shared" si="45"/>
        <v>480</v>
      </c>
      <c r="B273" s="42">
        <f t="shared" si="39"/>
        <v>0</v>
      </c>
      <c r="C273" s="34">
        <f t="shared" si="42"/>
        <v>0</v>
      </c>
      <c r="E273" s="28">
        <f t="shared" si="46"/>
        <v>480</v>
      </c>
      <c r="F273" s="42">
        <f t="shared" si="40"/>
        <v>0</v>
      </c>
      <c r="G273" s="34">
        <f t="shared" si="43"/>
        <v>0</v>
      </c>
      <c r="H273" s="4"/>
      <c r="I273" s="28">
        <f t="shared" si="47"/>
        <v>480</v>
      </c>
      <c r="J273" s="42">
        <f t="shared" si="41"/>
        <v>0</v>
      </c>
      <c r="K273" s="34">
        <f t="shared" si="44"/>
        <v>0</v>
      </c>
      <c r="L273" s="4"/>
      <c r="M273" s="4"/>
    </row>
    <row r="274" spans="1:13" hidden="1" x14ac:dyDescent="0.2">
      <c r="A274" s="28">
        <f t="shared" si="45"/>
        <v>500</v>
      </c>
      <c r="B274" s="42">
        <f t="shared" si="39"/>
        <v>0</v>
      </c>
      <c r="C274" s="34">
        <f t="shared" si="42"/>
        <v>0</v>
      </c>
      <c r="E274" s="28">
        <f t="shared" si="46"/>
        <v>500</v>
      </c>
      <c r="F274" s="42">
        <f t="shared" si="40"/>
        <v>0</v>
      </c>
      <c r="G274" s="34">
        <f t="shared" si="43"/>
        <v>0</v>
      </c>
      <c r="H274" s="4"/>
      <c r="I274" s="28">
        <f t="shared" si="47"/>
        <v>500</v>
      </c>
      <c r="J274" s="42">
        <f t="shared" si="41"/>
        <v>0</v>
      </c>
      <c r="K274" s="34">
        <f t="shared" si="44"/>
        <v>0</v>
      </c>
      <c r="L274" s="4"/>
      <c r="M274" s="4"/>
    </row>
    <row r="275" spans="1:13" hidden="1" x14ac:dyDescent="0.2">
      <c r="A275" s="28">
        <f t="shared" si="45"/>
        <v>520</v>
      </c>
      <c r="B275" s="42">
        <f t="shared" si="39"/>
        <v>0</v>
      </c>
      <c r="C275" s="34">
        <f t="shared" si="42"/>
        <v>0</v>
      </c>
      <c r="E275" s="28">
        <f t="shared" si="46"/>
        <v>520</v>
      </c>
      <c r="F275" s="42">
        <f t="shared" si="40"/>
        <v>0</v>
      </c>
      <c r="G275" s="34">
        <f t="shared" si="43"/>
        <v>0</v>
      </c>
      <c r="H275" s="4"/>
      <c r="I275" s="28">
        <f t="shared" si="47"/>
        <v>520</v>
      </c>
      <c r="J275" s="42">
        <f t="shared" si="41"/>
        <v>0</v>
      </c>
      <c r="K275" s="34">
        <f t="shared" si="44"/>
        <v>0</v>
      </c>
      <c r="L275" s="4"/>
      <c r="M275" s="4"/>
    </row>
    <row r="276" spans="1:13" hidden="1" x14ac:dyDescent="0.2">
      <c r="A276" s="28">
        <f t="shared" si="45"/>
        <v>540</v>
      </c>
      <c r="B276" s="42">
        <f t="shared" si="39"/>
        <v>0</v>
      </c>
      <c r="C276" s="34">
        <f t="shared" si="42"/>
        <v>0</v>
      </c>
      <c r="E276" s="28">
        <f t="shared" si="46"/>
        <v>540</v>
      </c>
      <c r="F276" s="42">
        <f t="shared" si="40"/>
        <v>0</v>
      </c>
      <c r="G276" s="34">
        <f t="shared" si="43"/>
        <v>0</v>
      </c>
      <c r="H276" s="4"/>
      <c r="I276" s="28">
        <f t="shared" si="47"/>
        <v>540</v>
      </c>
      <c r="J276" s="42">
        <f t="shared" si="41"/>
        <v>0</v>
      </c>
      <c r="K276" s="34">
        <f t="shared" si="44"/>
        <v>0</v>
      </c>
      <c r="L276" s="4"/>
      <c r="M276" s="4"/>
    </row>
    <row r="277" spans="1:13" hidden="1" x14ac:dyDescent="0.2">
      <c r="A277" s="28">
        <f t="shared" si="45"/>
        <v>560</v>
      </c>
      <c r="B277" s="42">
        <f t="shared" si="39"/>
        <v>0</v>
      </c>
      <c r="C277" s="34">
        <f t="shared" si="42"/>
        <v>0</v>
      </c>
      <c r="E277" s="28">
        <f t="shared" si="46"/>
        <v>560</v>
      </c>
      <c r="F277" s="42">
        <f t="shared" si="40"/>
        <v>0</v>
      </c>
      <c r="G277" s="34">
        <f t="shared" si="43"/>
        <v>0</v>
      </c>
      <c r="H277" s="4"/>
      <c r="I277" s="28">
        <f t="shared" si="47"/>
        <v>560</v>
      </c>
      <c r="J277" s="42">
        <f t="shared" si="41"/>
        <v>0</v>
      </c>
      <c r="K277" s="34">
        <f t="shared" si="44"/>
        <v>0</v>
      </c>
      <c r="L277" s="4"/>
      <c r="M277" s="4"/>
    </row>
    <row r="278" spans="1:13" hidden="1" x14ac:dyDescent="0.2">
      <c r="A278" s="28">
        <f t="shared" si="45"/>
        <v>580</v>
      </c>
      <c r="B278" s="42">
        <f t="shared" si="39"/>
        <v>0</v>
      </c>
      <c r="C278" s="34">
        <f t="shared" si="42"/>
        <v>0</v>
      </c>
      <c r="E278" s="28">
        <f t="shared" si="46"/>
        <v>580</v>
      </c>
      <c r="F278" s="42">
        <f t="shared" si="40"/>
        <v>0</v>
      </c>
      <c r="G278" s="34">
        <f t="shared" si="43"/>
        <v>0</v>
      </c>
      <c r="H278" s="4"/>
      <c r="I278" s="28">
        <f t="shared" si="47"/>
        <v>580</v>
      </c>
      <c r="J278" s="42">
        <f t="shared" si="41"/>
        <v>0</v>
      </c>
      <c r="K278" s="34">
        <f t="shared" si="44"/>
        <v>0</v>
      </c>
      <c r="L278" s="4"/>
      <c r="M278" s="4"/>
    </row>
    <row r="279" spans="1:13" hidden="1" x14ac:dyDescent="0.2">
      <c r="A279" s="28">
        <f t="shared" si="45"/>
        <v>600</v>
      </c>
      <c r="B279" s="42">
        <f t="shared" si="39"/>
        <v>0</v>
      </c>
      <c r="C279" s="34">
        <f t="shared" si="42"/>
        <v>0</v>
      </c>
      <c r="E279" s="28">
        <f t="shared" si="46"/>
        <v>600</v>
      </c>
      <c r="F279" s="42">
        <f t="shared" si="40"/>
        <v>0</v>
      </c>
      <c r="G279" s="34">
        <f t="shared" si="43"/>
        <v>0</v>
      </c>
      <c r="H279" s="4"/>
      <c r="I279" s="28">
        <f t="shared" si="47"/>
        <v>600</v>
      </c>
      <c r="J279" s="42">
        <f t="shared" si="41"/>
        <v>0</v>
      </c>
      <c r="K279" s="34">
        <f t="shared" si="44"/>
        <v>0</v>
      </c>
      <c r="L279" s="4"/>
      <c r="M279" s="4"/>
    </row>
    <row r="280" spans="1:13" hidden="1" x14ac:dyDescent="0.2">
      <c r="A280" s="28">
        <f t="shared" si="45"/>
        <v>620</v>
      </c>
      <c r="B280" s="42">
        <f t="shared" si="39"/>
        <v>0</v>
      </c>
      <c r="C280" s="34">
        <f t="shared" si="42"/>
        <v>0</v>
      </c>
      <c r="E280" s="28">
        <f t="shared" si="46"/>
        <v>620</v>
      </c>
      <c r="F280" s="42">
        <f t="shared" si="40"/>
        <v>0</v>
      </c>
      <c r="G280" s="34">
        <f t="shared" si="43"/>
        <v>0</v>
      </c>
      <c r="H280" s="4"/>
      <c r="I280" s="28">
        <f t="shared" si="47"/>
        <v>620</v>
      </c>
      <c r="J280" s="42">
        <f t="shared" si="41"/>
        <v>0</v>
      </c>
      <c r="K280" s="34">
        <f t="shared" si="44"/>
        <v>0</v>
      </c>
      <c r="L280" s="4"/>
      <c r="M280" s="4"/>
    </row>
    <row r="281" spans="1:13" hidden="1" x14ac:dyDescent="0.2">
      <c r="A281" s="28">
        <f t="shared" si="45"/>
        <v>640</v>
      </c>
      <c r="B281" s="42">
        <f t="shared" si="39"/>
        <v>0</v>
      </c>
      <c r="C281" s="34">
        <f t="shared" si="42"/>
        <v>0</v>
      </c>
      <c r="E281" s="28">
        <f t="shared" si="46"/>
        <v>640</v>
      </c>
      <c r="F281" s="42">
        <f t="shared" si="40"/>
        <v>0</v>
      </c>
      <c r="G281" s="34">
        <f t="shared" si="43"/>
        <v>0</v>
      </c>
      <c r="H281" s="4"/>
      <c r="I281" s="28">
        <f t="shared" si="47"/>
        <v>640</v>
      </c>
      <c r="J281" s="42">
        <f t="shared" si="41"/>
        <v>0</v>
      </c>
      <c r="K281" s="34">
        <f t="shared" si="44"/>
        <v>0</v>
      </c>
      <c r="L281" s="4"/>
      <c r="M281" s="4"/>
    </row>
    <row r="282" spans="1:13" hidden="1" x14ac:dyDescent="0.2">
      <c r="A282" s="28">
        <f t="shared" si="45"/>
        <v>660</v>
      </c>
      <c r="B282" s="42">
        <f t="shared" si="39"/>
        <v>0</v>
      </c>
      <c r="C282" s="34">
        <f t="shared" si="42"/>
        <v>0</v>
      </c>
      <c r="E282" s="28">
        <f t="shared" si="46"/>
        <v>660</v>
      </c>
      <c r="F282" s="42">
        <f t="shared" si="40"/>
        <v>0</v>
      </c>
      <c r="G282" s="34">
        <f t="shared" si="43"/>
        <v>0</v>
      </c>
      <c r="H282" s="4"/>
      <c r="I282" s="28">
        <f t="shared" si="47"/>
        <v>660</v>
      </c>
      <c r="J282" s="42">
        <f t="shared" si="41"/>
        <v>0</v>
      </c>
      <c r="K282" s="34">
        <f t="shared" si="44"/>
        <v>0</v>
      </c>
      <c r="L282" s="4"/>
      <c r="M282" s="4"/>
    </row>
    <row r="283" spans="1:13" hidden="1" x14ac:dyDescent="0.2">
      <c r="A283" s="28">
        <f t="shared" si="45"/>
        <v>680</v>
      </c>
      <c r="B283" s="42">
        <f t="shared" si="39"/>
        <v>0</v>
      </c>
      <c r="C283" s="34">
        <f t="shared" si="42"/>
        <v>0</v>
      </c>
      <c r="E283" s="28">
        <f t="shared" si="46"/>
        <v>680</v>
      </c>
      <c r="F283" s="42">
        <f t="shared" si="40"/>
        <v>0</v>
      </c>
      <c r="G283" s="34">
        <f t="shared" si="43"/>
        <v>0</v>
      </c>
      <c r="H283" s="4"/>
      <c r="I283" s="28">
        <f t="shared" si="47"/>
        <v>680</v>
      </c>
      <c r="J283" s="42">
        <f t="shared" si="41"/>
        <v>0</v>
      </c>
      <c r="K283" s="34">
        <f t="shared" si="44"/>
        <v>0</v>
      </c>
      <c r="L283" s="4"/>
      <c r="M283" s="4"/>
    </row>
    <row r="284" spans="1:13" hidden="1" x14ac:dyDescent="0.2">
      <c r="A284" s="28">
        <f t="shared" si="45"/>
        <v>700</v>
      </c>
      <c r="B284" s="42">
        <f t="shared" si="39"/>
        <v>0</v>
      </c>
      <c r="C284" s="34">
        <f t="shared" si="42"/>
        <v>0</v>
      </c>
      <c r="E284" s="28">
        <f t="shared" si="46"/>
        <v>700</v>
      </c>
      <c r="F284" s="42">
        <f t="shared" si="40"/>
        <v>0</v>
      </c>
      <c r="G284" s="34">
        <f t="shared" si="43"/>
        <v>0</v>
      </c>
      <c r="H284" s="4"/>
      <c r="I284" s="28">
        <f t="shared" si="47"/>
        <v>700</v>
      </c>
      <c r="J284" s="42">
        <f t="shared" si="41"/>
        <v>0</v>
      </c>
      <c r="K284" s="34">
        <f t="shared" si="44"/>
        <v>0</v>
      </c>
      <c r="L284" s="4"/>
      <c r="M284" s="4"/>
    </row>
    <row r="285" spans="1:13" hidden="1" x14ac:dyDescent="0.2">
      <c r="A285" s="28">
        <f t="shared" si="45"/>
        <v>720</v>
      </c>
      <c r="B285" s="42">
        <f t="shared" si="39"/>
        <v>0</v>
      </c>
      <c r="C285" s="34">
        <f t="shared" si="42"/>
        <v>0</v>
      </c>
      <c r="E285" s="28">
        <f t="shared" si="46"/>
        <v>720</v>
      </c>
      <c r="F285" s="42">
        <f t="shared" si="40"/>
        <v>0</v>
      </c>
      <c r="G285" s="34">
        <f t="shared" si="43"/>
        <v>0</v>
      </c>
      <c r="H285" s="4"/>
      <c r="I285" s="28">
        <f t="shared" si="47"/>
        <v>720</v>
      </c>
      <c r="J285" s="42">
        <f t="shared" si="41"/>
        <v>0</v>
      </c>
      <c r="K285" s="34">
        <f t="shared" si="44"/>
        <v>0</v>
      </c>
      <c r="L285" s="4"/>
      <c r="M285" s="4"/>
    </row>
    <row r="286" spans="1:13" hidden="1" x14ac:dyDescent="0.2">
      <c r="A286" s="28">
        <f t="shared" si="45"/>
        <v>740</v>
      </c>
      <c r="B286" s="42">
        <f t="shared" si="39"/>
        <v>0</v>
      </c>
      <c r="C286" s="34">
        <f t="shared" si="42"/>
        <v>0</v>
      </c>
      <c r="E286" s="28">
        <f t="shared" si="46"/>
        <v>740</v>
      </c>
      <c r="F286" s="42">
        <f t="shared" si="40"/>
        <v>0</v>
      </c>
      <c r="G286" s="34">
        <f t="shared" si="43"/>
        <v>0</v>
      </c>
      <c r="H286" s="4"/>
      <c r="I286" s="28">
        <f t="shared" si="47"/>
        <v>740</v>
      </c>
      <c r="J286" s="42">
        <f t="shared" si="41"/>
        <v>0</v>
      </c>
      <c r="K286" s="34">
        <f t="shared" si="44"/>
        <v>0</v>
      </c>
      <c r="L286" s="4"/>
      <c r="M286" s="4"/>
    </row>
    <row r="287" spans="1:13" hidden="1" x14ac:dyDescent="0.2">
      <c r="A287" s="28">
        <f t="shared" si="45"/>
        <v>760</v>
      </c>
      <c r="B287" s="42">
        <f t="shared" si="39"/>
        <v>0</v>
      </c>
      <c r="C287" s="34">
        <f t="shared" si="42"/>
        <v>0</v>
      </c>
      <c r="E287" s="28">
        <f t="shared" si="46"/>
        <v>760</v>
      </c>
      <c r="F287" s="42">
        <f t="shared" si="40"/>
        <v>0</v>
      </c>
      <c r="G287" s="34">
        <f t="shared" si="43"/>
        <v>0</v>
      </c>
      <c r="H287" s="4"/>
      <c r="I287" s="28">
        <f t="shared" si="47"/>
        <v>760</v>
      </c>
      <c r="J287" s="42">
        <f t="shared" si="41"/>
        <v>0</v>
      </c>
      <c r="K287" s="34">
        <f t="shared" si="44"/>
        <v>0</v>
      </c>
      <c r="L287" s="4"/>
      <c r="M287" s="4"/>
    </row>
    <row r="288" spans="1:13" hidden="1" x14ac:dyDescent="0.2">
      <c r="A288" s="28">
        <f t="shared" si="45"/>
        <v>780</v>
      </c>
      <c r="B288" s="42">
        <f t="shared" si="39"/>
        <v>0</v>
      </c>
      <c r="C288" s="34">
        <f t="shared" si="42"/>
        <v>0</v>
      </c>
      <c r="E288" s="28">
        <f t="shared" si="46"/>
        <v>780</v>
      </c>
      <c r="F288" s="42">
        <f t="shared" si="40"/>
        <v>0</v>
      </c>
      <c r="G288" s="34">
        <f t="shared" si="43"/>
        <v>0</v>
      </c>
      <c r="H288" s="4"/>
      <c r="I288" s="28">
        <f t="shared" si="47"/>
        <v>780</v>
      </c>
      <c r="J288" s="42">
        <f t="shared" si="41"/>
        <v>0</v>
      </c>
      <c r="K288" s="34">
        <f t="shared" si="44"/>
        <v>0</v>
      </c>
      <c r="L288" s="4"/>
      <c r="M288" s="4"/>
    </row>
    <row r="289" spans="1:13" hidden="1" x14ac:dyDescent="0.2">
      <c r="A289" s="28">
        <f t="shared" si="45"/>
        <v>800</v>
      </c>
      <c r="B289" s="42">
        <f t="shared" si="39"/>
        <v>0</v>
      </c>
      <c r="C289" s="34">
        <f t="shared" si="42"/>
        <v>0</v>
      </c>
      <c r="E289" s="28">
        <f t="shared" si="46"/>
        <v>800</v>
      </c>
      <c r="F289" s="42">
        <f t="shared" si="40"/>
        <v>0</v>
      </c>
      <c r="G289" s="34">
        <f t="shared" si="43"/>
        <v>0</v>
      </c>
      <c r="H289" s="4"/>
      <c r="I289" s="28">
        <f t="shared" si="47"/>
        <v>800</v>
      </c>
      <c r="J289" s="42">
        <f t="shared" si="41"/>
        <v>0</v>
      </c>
      <c r="K289" s="34">
        <f t="shared" si="44"/>
        <v>0</v>
      </c>
      <c r="L289" s="4"/>
      <c r="M289" s="4"/>
    </row>
    <row r="290" spans="1:13" hidden="1" x14ac:dyDescent="0.2">
      <c r="A290" s="28">
        <f t="shared" si="45"/>
        <v>820</v>
      </c>
      <c r="B290" s="42">
        <f t="shared" si="39"/>
        <v>0</v>
      </c>
      <c r="C290" s="34">
        <f t="shared" si="42"/>
        <v>0</v>
      </c>
      <c r="E290" s="28">
        <f t="shared" si="46"/>
        <v>820</v>
      </c>
      <c r="F290" s="42">
        <f t="shared" si="40"/>
        <v>0</v>
      </c>
      <c r="G290" s="34">
        <f t="shared" si="43"/>
        <v>0</v>
      </c>
      <c r="H290" s="4"/>
      <c r="I290" s="28">
        <f t="shared" si="47"/>
        <v>820</v>
      </c>
      <c r="J290" s="42">
        <f t="shared" si="41"/>
        <v>0</v>
      </c>
      <c r="K290" s="34">
        <f t="shared" si="44"/>
        <v>0</v>
      </c>
      <c r="L290" s="4"/>
      <c r="M290" s="4"/>
    </row>
    <row r="291" spans="1:13" hidden="1" x14ac:dyDescent="0.2">
      <c r="A291" s="28">
        <f t="shared" si="45"/>
        <v>840</v>
      </c>
      <c r="B291" s="42">
        <f t="shared" si="39"/>
        <v>0</v>
      </c>
      <c r="C291" s="34">
        <f t="shared" si="42"/>
        <v>0</v>
      </c>
      <c r="E291" s="28">
        <f t="shared" si="46"/>
        <v>840</v>
      </c>
      <c r="F291" s="42">
        <f t="shared" si="40"/>
        <v>0</v>
      </c>
      <c r="G291" s="34">
        <f t="shared" si="43"/>
        <v>0</v>
      </c>
      <c r="H291" s="4"/>
      <c r="I291" s="28">
        <f t="shared" si="47"/>
        <v>840</v>
      </c>
      <c r="J291" s="42">
        <f t="shared" si="41"/>
        <v>0</v>
      </c>
      <c r="K291" s="34">
        <f t="shared" si="44"/>
        <v>0</v>
      </c>
      <c r="L291" s="4"/>
      <c r="M291" s="4"/>
    </row>
    <row r="292" spans="1:13" hidden="1" x14ac:dyDescent="0.2">
      <c r="A292" s="28">
        <f t="shared" si="45"/>
        <v>860</v>
      </c>
      <c r="B292" s="42">
        <f t="shared" si="39"/>
        <v>0</v>
      </c>
      <c r="C292" s="34">
        <f t="shared" si="42"/>
        <v>0</v>
      </c>
      <c r="E292" s="28">
        <f t="shared" si="46"/>
        <v>860</v>
      </c>
      <c r="F292" s="42">
        <f t="shared" si="40"/>
        <v>0</v>
      </c>
      <c r="G292" s="34">
        <f t="shared" si="43"/>
        <v>0</v>
      </c>
      <c r="H292" s="4"/>
      <c r="I292" s="28">
        <f t="shared" si="47"/>
        <v>860</v>
      </c>
      <c r="J292" s="42">
        <f t="shared" si="41"/>
        <v>0</v>
      </c>
      <c r="K292" s="34">
        <f t="shared" si="44"/>
        <v>0</v>
      </c>
      <c r="L292" s="4"/>
      <c r="M292" s="4"/>
    </row>
    <row r="293" spans="1:13" hidden="1" x14ac:dyDescent="0.2">
      <c r="A293" s="28">
        <f t="shared" si="45"/>
        <v>880</v>
      </c>
      <c r="B293" s="42">
        <f t="shared" si="39"/>
        <v>0</v>
      </c>
      <c r="C293" s="34">
        <f t="shared" si="42"/>
        <v>0</v>
      </c>
      <c r="E293" s="28">
        <f t="shared" si="46"/>
        <v>880</v>
      </c>
      <c r="F293" s="42">
        <f t="shared" si="40"/>
        <v>0</v>
      </c>
      <c r="G293" s="34">
        <f t="shared" si="43"/>
        <v>0</v>
      </c>
      <c r="H293" s="4"/>
      <c r="I293" s="28">
        <f t="shared" si="47"/>
        <v>880</v>
      </c>
      <c r="J293" s="42">
        <f t="shared" si="41"/>
        <v>0</v>
      </c>
      <c r="K293" s="34">
        <f t="shared" si="44"/>
        <v>0</v>
      </c>
      <c r="L293" s="4"/>
      <c r="M293" s="4"/>
    </row>
    <row r="294" spans="1:13" hidden="1" x14ac:dyDescent="0.2">
      <c r="A294" s="28">
        <f t="shared" si="45"/>
        <v>900</v>
      </c>
      <c r="B294" s="42">
        <f t="shared" si="39"/>
        <v>0</v>
      </c>
      <c r="C294" s="34">
        <f t="shared" si="42"/>
        <v>0</v>
      </c>
      <c r="E294" s="28">
        <f t="shared" si="46"/>
        <v>900</v>
      </c>
      <c r="F294" s="42">
        <f t="shared" si="40"/>
        <v>0</v>
      </c>
      <c r="G294" s="34">
        <f t="shared" si="43"/>
        <v>0</v>
      </c>
      <c r="H294" s="4"/>
      <c r="I294" s="28">
        <f t="shared" si="47"/>
        <v>900</v>
      </c>
      <c r="J294" s="42">
        <f t="shared" si="41"/>
        <v>0</v>
      </c>
      <c r="K294" s="34">
        <f t="shared" si="44"/>
        <v>0</v>
      </c>
      <c r="L294" s="4"/>
      <c r="M294" s="4"/>
    </row>
    <row r="295" spans="1:13" hidden="1" x14ac:dyDescent="0.2">
      <c r="A295" s="28">
        <f t="shared" si="45"/>
        <v>920</v>
      </c>
      <c r="B295" s="42">
        <f t="shared" si="39"/>
        <v>0</v>
      </c>
      <c r="C295" s="34">
        <f t="shared" si="42"/>
        <v>0</v>
      </c>
      <c r="E295" s="28">
        <f t="shared" si="46"/>
        <v>920</v>
      </c>
      <c r="F295" s="42">
        <f t="shared" si="40"/>
        <v>0</v>
      </c>
      <c r="G295" s="34">
        <f t="shared" si="43"/>
        <v>0</v>
      </c>
      <c r="H295" s="4"/>
      <c r="I295" s="28">
        <f t="shared" si="47"/>
        <v>920</v>
      </c>
      <c r="J295" s="42">
        <f t="shared" si="41"/>
        <v>0</v>
      </c>
      <c r="K295" s="34">
        <f t="shared" si="44"/>
        <v>0</v>
      </c>
      <c r="L295" s="4"/>
      <c r="M295" s="4"/>
    </row>
    <row r="296" spans="1:13" hidden="1" x14ac:dyDescent="0.2">
      <c r="A296" s="28">
        <f t="shared" si="45"/>
        <v>940</v>
      </c>
      <c r="B296" s="42">
        <f t="shared" si="39"/>
        <v>0</v>
      </c>
      <c r="C296" s="34">
        <f t="shared" si="42"/>
        <v>0</v>
      </c>
      <c r="E296" s="28">
        <f t="shared" si="46"/>
        <v>940</v>
      </c>
      <c r="F296" s="42">
        <f t="shared" si="40"/>
        <v>0</v>
      </c>
      <c r="G296" s="34">
        <f t="shared" si="43"/>
        <v>0</v>
      </c>
      <c r="H296" s="4"/>
      <c r="I296" s="28">
        <f t="shared" si="47"/>
        <v>940</v>
      </c>
      <c r="J296" s="42">
        <f t="shared" si="41"/>
        <v>0</v>
      </c>
      <c r="K296" s="34">
        <f t="shared" si="44"/>
        <v>0</v>
      </c>
      <c r="L296" s="4"/>
      <c r="M296" s="4"/>
    </row>
    <row r="297" spans="1:13" hidden="1" x14ac:dyDescent="0.2">
      <c r="A297" s="28">
        <f t="shared" si="45"/>
        <v>960</v>
      </c>
      <c r="B297" s="42">
        <f t="shared" si="39"/>
        <v>0</v>
      </c>
      <c r="C297" s="34">
        <f t="shared" si="42"/>
        <v>0</v>
      </c>
      <c r="E297" s="28">
        <f t="shared" si="46"/>
        <v>960</v>
      </c>
      <c r="F297" s="42">
        <f t="shared" si="40"/>
        <v>0</v>
      </c>
      <c r="G297" s="34">
        <f t="shared" si="43"/>
        <v>0</v>
      </c>
      <c r="H297" s="4"/>
      <c r="I297" s="28">
        <f t="shared" si="47"/>
        <v>960</v>
      </c>
      <c r="J297" s="42">
        <f t="shared" si="41"/>
        <v>0</v>
      </c>
      <c r="K297" s="34">
        <f t="shared" si="44"/>
        <v>0</v>
      </c>
      <c r="L297" s="4"/>
      <c r="M297" s="4"/>
    </row>
    <row r="298" spans="1:13" hidden="1" x14ac:dyDescent="0.2">
      <c r="A298" s="28">
        <f t="shared" si="45"/>
        <v>980</v>
      </c>
      <c r="B298" s="42">
        <f t="shared" si="39"/>
        <v>0</v>
      </c>
      <c r="C298" s="34">
        <f t="shared" si="42"/>
        <v>0</v>
      </c>
      <c r="E298" s="28">
        <f t="shared" si="46"/>
        <v>980</v>
      </c>
      <c r="F298" s="42">
        <f t="shared" si="40"/>
        <v>0</v>
      </c>
      <c r="G298" s="34">
        <f t="shared" si="43"/>
        <v>0</v>
      </c>
      <c r="H298" s="4"/>
      <c r="I298" s="28">
        <f t="shared" si="47"/>
        <v>980</v>
      </c>
      <c r="J298" s="42">
        <f t="shared" si="41"/>
        <v>0</v>
      </c>
      <c r="K298" s="34">
        <f t="shared" si="44"/>
        <v>0</v>
      </c>
      <c r="L298" s="4"/>
      <c r="M298" s="4"/>
    </row>
    <row r="299" spans="1:13" hidden="1" x14ac:dyDescent="0.2">
      <c r="A299" s="28">
        <f t="shared" si="45"/>
        <v>1000</v>
      </c>
      <c r="B299" s="42">
        <f t="shared" si="39"/>
        <v>0</v>
      </c>
      <c r="C299" s="34">
        <f t="shared" si="42"/>
        <v>0</v>
      </c>
      <c r="E299" s="28">
        <f t="shared" si="46"/>
        <v>1000</v>
      </c>
      <c r="F299" s="42">
        <f t="shared" si="40"/>
        <v>0</v>
      </c>
      <c r="G299" s="34">
        <f t="shared" si="43"/>
        <v>0</v>
      </c>
      <c r="H299" s="4"/>
      <c r="I299" s="28">
        <f t="shared" si="47"/>
        <v>1000</v>
      </c>
      <c r="J299" s="42">
        <f t="shared" si="41"/>
        <v>0</v>
      </c>
      <c r="K299" s="34">
        <f t="shared" si="44"/>
        <v>0</v>
      </c>
      <c r="L299" s="4"/>
      <c r="M299" s="4"/>
    </row>
    <row r="300" spans="1:13" s="4" customFormat="1" x14ac:dyDescent="0.2">
      <c r="A300" s="10" t="s">
        <v>184</v>
      </c>
      <c r="B300" s="30">
        <f>SUM(C250:C299)</f>
        <v>13459.426662161155</v>
      </c>
      <c r="C300" s="16"/>
      <c r="E300" s="10" t="s">
        <v>184</v>
      </c>
      <c r="F300" s="30">
        <f>SUM(G250:G299)</f>
        <v>10094.569996620867</v>
      </c>
      <c r="G300" s="16"/>
      <c r="I300" s="10" t="s">
        <v>184</v>
      </c>
      <c r="J300" s="30">
        <f>SUM(K250:K299)</f>
        <v>11440.512662836982</v>
      </c>
      <c r="K300" s="16"/>
    </row>
    <row r="301" spans="1:13" s="4" customFormat="1" x14ac:dyDescent="0.2">
      <c r="A301" s="10"/>
      <c r="B301" s="35"/>
      <c r="C301" s="16"/>
      <c r="E301" s="10"/>
      <c r="F301" s="30"/>
      <c r="G301" s="16"/>
      <c r="I301" s="10"/>
      <c r="J301" s="30"/>
      <c r="K301" s="16"/>
    </row>
    <row r="302" spans="1:13" x14ac:dyDescent="0.2">
      <c r="A302" s="36" t="s">
        <v>165</v>
      </c>
      <c r="B302" s="95">
        <v>200000</v>
      </c>
      <c r="C302" s="22"/>
      <c r="D302" s="4"/>
      <c r="E302" s="36" t="s">
        <v>165</v>
      </c>
      <c r="F302" s="96">
        <v>300000</v>
      </c>
      <c r="G302" s="22"/>
      <c r="H302" s="4"/>
      <c r="I302" s="36" t="s">
        <v>165</v>
      </c>
      <c r="J302" s="96">
        <v>350000</v>
      </c>
      <c r="K302" s="22"/>
      <c r="L302" s="4"/>
      <c r="M302" s="4"/>
    </row>
    <row r="303" spans="1:13" s="4" customFormat="1" x14ac:dyDescent="0.2">
      <c r="A303" s="23"/>
      <c r="B303" s="17"/>
      <c r="C303" s="24"/>
      <c r="E303" s="23"/>
      <c r="F303" s="17"/>
      <c r="G303" s="14"/>
      <c r="I303" s="23"/>
      <c r="J303" s="17"/>
      <c r="K303" s="14"/>
    </row>
    <row r="304" spans="1:13" s="4" customFormat="1" ht="21" customHeight="1" x14ac:dyDescent="0.25">
      <c r="A304" s="12" t="s">
        <v>11</v>
      </c>
      <c r="B304" s="31">
        <f>B16+B20+B76-B302+B132+B188+B244+B300</f>
        <v>3932136.38841171</v>
      </c>
      <c r="C304" s="15"/>
      <c r="E304" s="12" t="s">
        <v>11</v>
      </c>
      <c r="F304" s="31">
        <f>F16+F20+F76-F302+F132+F188+F244+F300</f>
        <v>4316895.7637799848</v>
      </c>
      <c r="G304" s="15"/>
      <c r="I304" s="12" t="s">
        <v>11</v>
      </c>
      <c r="J304" s="31">
        <f>J16+J20+J76-J302+J132+J188+J244+J300</f>
        <v>3605115.0487345085</v>
      </c>
      <c r="K304" s="15"/>
    </row>
    <row r="305" spans="1:5" s="4" customFormat="1" x14ac:dyDescent="0.2"/>
    <row r="306" spans="1:5" s="4" customFormat="1" x14ac:dyDescent="0.2"/>
    <row r="307" spans="1:5" s="4" customFormat="1" x14ac:dyDescent="0.2">
      <c r="A307" s="40"/>
    </row>
    <row r="308" spans="1:5" s="4" customFormat="1" x14ac:dyDescent="0.2">
      <c r="A308" s="40"/>
    </row>
    <row r="309" spans="1:5" s="4" customFormat="1" x14ac:dyDescent="0.2"/>
    <row r="310" spans="1:5" s="4" customFormat="1" x14ac:dyDescent="0.2">
      <c r="B310" s="4" t="str">
        <f>A14</f>
        <v>Alternativ 1</v>
      </c>
      <c r="C310" s="4" t="str">
        <f>E14</f>
        <v>Alternativ 2</v>
      </c>
      <c r="D310" s="4" t="str">
        <f>I14</f>
        <v>Alternativ 3</v>
      </c>
    </row>
    <row r="311" spans="1:5" s="4" customFormat="1" x14ac:dyDescent="0.2">
      <c r="B311" s="62">
        <f>B304</f>
        <v>3932136.38841171</v>
      </c>
      <c r="C311" s="62">
        <f>F304</f>
        <v>4316895.7637799848</v>
      </c>
      <c r="D311" s="62">
        <f>J304</f>
        <v>3605115.0487345085</v>
      </c>
      <c r="E311" s="29"/>
    </row>
    <row r="312" spans="1:5" s="4" customFormat="1" x14ac:dyDescent="0.2"/>
    <row r="313" spans="1:5" s="4" customFormat="1" x14ac:dyDescent="0.2"/>
    <row r="314" spans="1:5" s="4" customFormat="1" x14ac:dyDescent="0.2"/>
    <row r="315" spans="1:5" s="4" customFormat="1" x14ac:dyDescent="0.2">
      <c r="D315" s="63"/>
    </row>
    <row r="316" spans="1:5" s="4" customFormat="1" x14ac:dyDescent="0.2"/>
    <row r="317" spans="1:5" s="4" customFormat="1" x14ac:dyDescent="0.2"/>
    <row r="318" spans="1:5" s="4" customFormat="1" x14ac:dyDescent="0.2"/>
    <row r="319" spans="1:5" s="4" customFormat="1" x14ac:dyDescent="0.2"/>
    <row r="320" spans="1:5" s="4" customFormat="1" x14ac:dyDescent="0.2"/>
    <row r="321" s="4" customFormat="1" x14ac:dyDescent="0.2"/>
    <row r="322" s="4" customFormat="1" x14ac:dyDescent="0.2"/>
    <row r="323" s="4" customFormat="1" x14ac:dyDescent="0.2"/>
    <row r="324" s="4" customFormat="1" x14ac:dyDescent="0.2"/>
    <row r="325" s="4" customFormat="1" x14ac:dyDescent="0.2"/>
    <row r="326" s="4" customFormat="1" x14ac:dyDescent="0.2"/>
    <row r="327" s="4" customFormat="1" x14ac:dyDescent="0.2"/>
    <row r="328" s="4" customFormat="1" x14ac:dyDescent="0.2"/>
    <row r="329" s="4" customFormat="1" x14ac:dyDescent="0.2"/>
    <row r="330" s="4" customFormat="1" x14ac:dyDescent="0.2"/>
    <row r="331" s="4" customFormat="1" x14ac:dyDescent="0.2"/>
    <row r="332" s="4" customFormat="1" x14ac:dyDescent="0.2"/>
    <row r="333" s="4" customFormat="1" x14ac:dyDescent="0.2"/>
    <row r="334" s="4" customFormat="1" x14ac:dyDescent="0.2"/>
    <row r="335" s="4" customFormat="1" x14ac:dyDescent="0.2"/>
    <row r="336" s="4" customFormat="1" x14ac:dyDescent="0.2"/>
    <row r="337" s="4" customFormat="1" x14ac:dyDescent="0.2"/>
    <row r="338" s="4" customFormat="1" x14ac:dyDescent="0.2"/>
    <row r="339" s="4" customFormat="1" x14ac:dyDescent="0.2"/>
    <row r="340" s="4" customFormat="1" x14ac:dyDescent="0.2"/>
    <row r="341" s="4" customFormat="1" x14ac:dyDescent="0.2"/>
    <row r="342" s="4" customFormat="1" x14ac:dyDescent="0.2"/>
    <row r="343" s="4" customFormat="1" x14ac:dyDescent="0.2"/>
    <row r="344" s="4" customFormat="1" x14ac:dyDescent="0.2"/>
    <row r="345" s="4" customFormat="1" x14ac:dyDescent="0.2"/>
    <row r="346" s="4" customFormat="1" x14ac:dyDescent="0.2"/>
    <row r="347" s="4" customFormat="1" x14ac:dyDescent="0.2"/>
    <row r="348" s="4" customFormat="1" x14ac:dyDescent="0.2"/>
    <row r="349" s="4" customFormat="1" x14ac:dyDescent="0.2"/>
  </sheetData>
  <phoneticPr fontId="2" type="noConversion"/>
  <pageMargins left="0.37" right="0.47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5"/>
  <sheetViews>
    <sheetView topLeftCell="A135" workbookViewId="0">
      <selection activeCell="E306" sqref="E306"/>
    </sheetView>
  </sheetViews>
  <sheetFormatPr defaultRowHeight="12.75" x14ac:dyDescent="0.2"/>
  <cols>
    <col min="1" max="1" width="20.42578125" style="4" customWidth="1"/>
    <col min="2" max="2" width="19" style="4" bestFit="1" customWidth="1"/>
    <col min="3" max="3" width="7.28515625" style="4" customWidth="1"/>
    <col min="4" max="4" width="2.85546875" style="4" customWidth="1"/>
    <col min="5" max="5" width="23.28515625" style="4" bestFit="1" customWidth="1"/>
    <col min="6" max="6" width="19" style="4" bestFit="1" customWidth="1"/>
    <col min="7" max="7" width="7.5703125" style="4" bestFit="1" customWidth="1"/>
    <col min="8" max="8" width="3.28515625" style="4" customWidth="1"/>
    <col min="9" max="9" width="23.28515625" style="4" bestFit="1" customWidth="1"/>
    <col min="10" max="10" width="19" style="4" bestFit="1" customWidth="1"/>
    <col min="11" max="11" width="7.5703125" style="4" bestFit="1" customWidth="1"/>
    <col min="12" max="13" width="9.140625" style="4"/>
    <col min="14" max="14" width="28.140625" style="4" bestFit="1" customWidth="1"/>
    <col min="15" max="16384" width="9.140625" style="4"/>
  </cols>
  <sheetData>
    <row r="1" spans="1:12" ht="18" x14ac:dyDescent="0.25">
      <c r="E1" s="61" t="s">
        <v>21</v>
      </c>
    </row>
    <row r="2" spans="1:12" x14ac:dyDescent="0.2">
      <c r="A2" s="39"/>
    </row>
    <row r="3" spans="1:12" x14ac:dyDescent="0.2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x14ac:dyDescent="0.2">
      <c r="A4" s="58" t="s">
        <v>15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x14ac:dyDescent="0.2">
      <c r="A5" s="40" t="s">
        <v>0</v>
      </c>
      <c r="B5" s="59">
        <f>'LCC-kalkyl'!B5-1%</f>
        <v>0.03</v>
      </c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4.25" customHeight="1" x14ac:dyDescent="0.2">
      <c r="A6" s="40" t="s">
        <v>1</v>
      </c>
      <c r="B6" s="59">
        <f>'LCC-kalkyl'!B6+1%</f>
        <v>0.03</v>
      </c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x14ac:dyDescent="0.2">
      <c r="A7" s="40" t="s">
        <v>16</v>
      </c>
      <c r="B7" s="59">
        <f>B5-B6</f>
        <v>0</v>
      </c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25.5" x14ac:dyDescent="0.2">
      <c r="A8" s="39" t="s">
        <v>2</v>
      </c>
      <c r="B8" s="59">
        <f>'LCC-kalkyl'!B8+2%</f>
        <v>0.03</v>
      </c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x14ac:dyDescent="0.2">
      <c r="A9" s="39" t="s">
        <v>3</v>
      </c>
      <c r="B9" s="59">
        <f>B5-B8-B6</f>
        <v>-0.03</v>
      </c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ht="14.25" customHeight="1" x14ac:dyDescent="0.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14.25" customHeight="1" x14ac:dyDescent="0.2">
      <c r="A11" s="39" t="s">
        <v>4</v>
      </c>
      <c r="B11" s="40">
        <f>'LCC-kalkyl'!B11</f>
        <v>30</v>
      </c>
      <c r="C11" s="40" t="s">
        <v>5</v>
      </c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4.25" customHeight="1" x14ac:dyDescent="0.2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14.25" customHeight="1" x14ac:dyDescent="0.2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17.25" customHeight="1" x14ac:dyDescent="0.25">
      <c r="A14" s="67" t="str">
        <f>'LCC-kalkyl'!A14</f>
        <v>Alternativ 1</v>
      </c>
      <c r="B14" s="44"/>
      <c r="C14" s="22"/>
      <c r="D14" s="40"/>
      <c r="E14" s="68" t="str">
        <f>'LCC-kalkyl'!E14</f>
        <v>Alternativ 2</v>
      </c>
      <c r="F14" s="45"/>
      <c r="G14" s="21"/>
      <c r="H14" s="40"/>
      <c r="I14" s="68" t="str">
        <f>'LCC-kalkyl'!I14</f>
        <v>Alternativ 3</v>
      </c>
      <c r="J14" s="45"/>
      <c r="K14" s="21"/>
      <c r="L14" s="40"/>
    </row>
    <row r="15" spans="1:12" ht="14.25" customHeight="1" x14ac:dyDescent="0.2">
      <c r="A15" s="6" t="s">
        <v>6</v>
      </c>
      <c r="B15" s="44"/>
      <c r="C15" s="22"/>
      <c r="D15" s="40"/>
      <c r="E15" s="6" t="s">
        <v>6</v>
      </c>
      <c r="F15" s="44"/>
      <c r="G15" s="22"/>
      <c r="H15" s="40"/>
      <c r="I15" s="6" t="s">
        <v>6</v>
      </c>
      <c r="J15" s="44"/>
      <c r="K15" s="22"/>
      <c r="L15" s="40"/>
    </row>
    <row r="16" spans="1:12" ht="14.25" customHeight="1" x14ac:dyDescent="0.2">
      <c r="A16" s="7" t="s">
        <v>12</v>
      </c>
      <c r="B16" s="69">
        <f>'LCC-kalkyl'!B16</f>
        <v>1000000</v>
      </c>
      <c r="C16" s="21"/>
      <c r="D16" s="40"/>
      <c r="E16" s="7" t="s">
        <v>12</v>
      </c>
      <c r="F16" s="70">
        <f>'LCC-kalkyl'!F16</f>
        <v>800000</v>
      </c>
      <c r="G16" s="16"/>
      <c r="H16" s="40"/>
      <c r="I16" s="7" t="s">
        <v>12</v>
      </c>
      <c r="J16" s="70">
        <f>'LCC-kalkyl'!J16</f>
        <v>1200000</v>
      </c>
      <c r="K16" s="16"/>
      <c r="L16" s="40"/>
    </row>
    <row r="17" spans="1:16" ht="14.25" customHeight="1" x14ac:dyDescent="0.2">
      <c r="A17" s="8"/>
      <c r="B17" s="17"/>
      <c r="C17" s="14"/>
      <c r="D17" s="40"/>
      <c r="E17" s="20"/>
      <c r="F17" s="46"/>
      <c r="G17" s="16"/>
      <c r="H17" s="40"/>
      <c r="I17" s="20"/>
      <c r="J17" s="46"/>
      <c r="K17" s="16"/>
      <c r="L17" s="40"/>
    </row>
    <row r="18" spans="1:16" ht="14.25" customHeight="1" x14ac:dyDescent="0.2">
      <c r="A18" s="6" t="s">
        <v>17</v>
      </c>
      <c r="B18" s="44"/>
      <c r="C18" s="22"/>
      <c r="D18" s="40"/>
      <c r="E18" s="6" t="s">
        <v>17</v>
      </c>
      <c r="F18" s="44"/>
      <c r="G18" s="22"/>
      <c r="H18" s="40"/>
      <c r="I18" s="6" t="s">
        <v>17</v>
      </c>
      <c r="J18" s="44"/>
      <c r="K18" s="22"/>
      <c r="L18" s="40"/>
    </row>
    <row r="19" spans="1:16" ht="14.25" customHeight="1" x14ac:dyDescent="0.2">
      <c r="A19" s="9" t="s">
        <v>10</v>
      </c>
      <c r="B19" s="69">
        <f>'LCC-kalkyl'!B19</f>
        <v>100000</v>
      </c>
      <c r="C19" s="21"/>
      <c r="D19" s="40"/>
      <c r="E19" s="9" t="s">
        <v>10</v>
      </c>
      <c r="F19" s="70">
        <f>'LCC-kalkyl'!F19</f>
        <v>120000</v>
      </c>
      <c r="G19" s="16"/>
      <c r="H19" s="40"/>
      <c r="I19" s="9" t="s">
        <v>10</v>
      </c>
      <c r="J19" s="70">
        <f>'LCC-kalkyl'!J19</f>
        <v>90000</v>
      </c>
      <c r="K19" s="16"/>
      <c r="L19" s="40"/>
    </row>
    <row r="20" spans="1:16" ht="15.75" customHeight="1" x14ac:dyDescent="0.2">
      <c r="A20" s="10" t="s">
        <v>13</v>
      </c>
      <c r="B20" s="30">
        <f>B19*(POWER(1+B9,B11)-1)/(B9*(POWER(1+B9,B11)))</f>
        <v>4979072.0949380388</v>
      </c>
      <c r="C20" s="16"/>
      <c r="D20" s="40"/>
      <c r="E20" s="10" t="s">
        <v>13</v>
      </c>
      <c r="F20" s="30">
        <f>F19*(POWER(1+B9,B11)-1)/(B9*(POWER(1+B9,B11)))</f>
        <v>5974886.5139256464</v>
      </c>
      <c r="G20" s="16"/>
      <c r="H20" s="40"/>
      <c r="I20" s="10" t="s">
        <v>13</v>
      </c>
      <c r="J20" s="30">
        <f>J19*(POWER(1+B9,B11)-1)/(B9*(POWER(1+B9,B11)))</f>
        <v>4481164.8854442351</v>
      </c>
      <c r="K20" s="16"/>
      <c r="L20" s="40"/>
    </row>
    <row r="21" spans="1:16" ht="14.25" customHeight="1" x14ac:dyDescent="0.2">
      <c r="A21" s="8"/>
      <c r="B21" s="17"/>
      <c r="C21" s="14"/>
      <c r="D21" s="40"/>
      <c r="E21" s="20"/>
      <c r="F21" s="46"/>
      <c r="G21" s="16"/>
      <c r="H21" s="40"/>
      <c r="I21" s="20"/>
      <c r="J21" s="46"/>
      <c r="K21" s="16"/>
      <c r="L21" s="40"/>
    </row>
    <row r="22" spans="1:16" ht="14.25" customHeight="1" x14ac:dyDescent="0.2">
      <c r="A22" s="6" t="s">
        <v>160</v>
      </c>
      <c r="B22" s="44"/>
      <c r="C22" s="18"/>
      <c r="D22" s="40"/>
      <c r="E22" s="6" t="s">
        <v>160</v>
      </c>
      <c r="F22" s="44"/>
      <c r="G22" s="22"/>
      <c r="H22" s="40"/>
      <c r="I22" s="6" t="s">
        <v>160</v>
      </c>
      <c r="J22" s="44"/>
      <c r="K22" s="22"/>
      <c r="L22" s="40"/>
    </row>
    <row r="23" spans="1:16" ht="14.25" customHeight="1" x14ac:dyDescent="0.2">
      <c r="A23" s="9" t="s">
        <v>19</v>
      </c>
      <c r="B23" s="45">
        <f>'LCC-kalkyl'!B23</f>
        <v>1</v>
      </c>
      <c r="C23" s="19" t="s">
        <v>7</v>
      </c>
      <c r="D23" s="40"/>
      <c r="E23" s="9" t="s">
        <v>19</v>
      </c>
      <c r="F23" s="46">
        <f>'LCC-kalkyl'!F23</f>
        <v>1</v>
      </c>
      <c r="G23" s="13" t="s">
        <v>7</v>
      </c>
      <c r="H23" s="40"/>
      <c r="I23" s="9" t="s">
        <v>19</v>
      </c>
      <c r="J23" s="46">
        <f>'LCC-kalkyl'!J23</f>
        <v>1</v>
      </c>
      <c r="K23" s="13" t="s">
        <v>7</v>
      </c>
      <c r="L23" s="40"/>
    </row>
    <row r="24" spans="1:16" ht="14.25" customHeight="1" x14ac:dyDescent="0.2">
      <c r="A24" s="11" t="s">
        <v>18</v>
      </c>
      <c r="B24" s="30">
        <f>'LCC-kalkyl'!B24</f>
        <v>5000</v>
      </c>
      <c r="C24" s="13"/>
      <c r="D24" s="40"/>
      <c r="E24" s="11" t="s">
        <v>18</v>
      </c>
      <c r="F24" s="30">
        <f>'LCC-kalkyl'!F24</f>
        <v>4500</v>
      </c>
      <c r="G24" s="13"/>
      <c r="H24" s="40"/>
      <c r="I24" s="11" t="s">
        <v>18</v>
      </c>
      <c r="J24" s="30">
        <f>'LCC-kalkyl'!J24</f>
        <v>21</v>
      </c>
      <c r="K24" s="13"/>
      <c r="L24" s="40"/>
    </row>
    <row r="25" spans="1:16" ht="12.75" hidden="1" customHeight="1" x14ac:dyDescent="0.2">
      <c r="A25" s="25" t="s">
        <v>8</v>
      </c>
      <c r="B25" s="26"/>
      <c r="C25" s="27" t="s">
        <v>9</v>
      </c>
      <c r="D25" s="71"/>
      <c r="E25" s="25" t="s">
        <v>8</v>
      </c>
      <c r="F25" s="26"/>
      <c r="G25" s="27" t="s">
        <v>9</v>
      </c>
      <c r="H25" s="71"/>
      <c r="I25" s="25" t="s">
        <v>8</v>
      </c>
      <c r="J25" s="26"/>
      <c r="K25" s="27" t="s">
        <v>9</v>
      </c>
      <c r="L25" s="40"/>
      <c r="N25" s="40"/>
      <c r="O25" s="40"/>
      <c r="P25" s="40"/>
    </row>
    <row r="26" spans="1:16" ht="12.75" hidden="1" customHeight="1" x14ac:dyDescent="0.2">
      <c r="A26" s="28">
        <f>B23</f>
        <v>1</v>
      </c>
      <c r="B26" s="26">
        <f t="shared" ref="B26:B57" si="0">IF(A26&lt;=$B$11,A26,0)</f>
        <v>1</v>
      </c>
      <c r="C26" s="34">
        <f t="shared" ref="C26:C57" si="1">IF(B26&gt;=1,$B$24/POWER(1+$B$7,B26),0)</f>
        <v>5000</v>
      </c>
      <c r="D26" s="71"/>
      <c r="E26" s="28">
        <f>F23</f>
        <v>1</v>
      </c>
      <c r="F26" s="26">
        <f t="shared" ref="F26:F57" si="2">IF(E26&lt;=$B$11,E26,0)</f>
        <v>1</v>
      </c>
      <c r="G26" s="34">
        <f t="shared" ref="G26:G57" si="3">IF(F26&gt;=1,$F$24/POWER(1+$B$7,F26),0)</f>
        <v>4500</v>
      </c>
      <c r="H26" s="71"/>
      <c r="I26" s="28">
        <f>J23</f>
        <v>1</v>
      </c>
      <c r="J26" s="26">
        <f t="shared" ref="J26:J57" si="4">IF(I26&lt;=$B$11,I26,0)</f>
        <v>1</v>
      </c>
      <c r="K26" s="34">
        <f t="shared" ref="K26:K57" si="5">IF(J26&gt;=1,$J$24/POWER(1+$B$7,J26),0)</f>
        <v>21</v>
      </c>
      <c r="L26" s="40"/>
      <c r="N26" s="40"/>
      <c r="O26" s="40"/>
      <c r="P26" s="40"/>
    </row>
    <row r="27" spans="1:16" ht="12.75" hidden="1" customHeight="1" x14ac:dyDescent="0.2">
      <c r="A27" s="25">
        <f>B23*2</f>
        <v>2</v>
      </c>
      <c r="B27" s="26">
        <f t="shared" si="0"/>
        <v>2</v>
      </c>
      <c r="C27" s="34">
        <f t="shared" si="1"/>
        <v>5000</v>
      </c>
      <c r="D27" s="71"/>
      <c r="E27" s="25">
        <f>F23*2</f>
        <v>2</v>
      </c>
      <c r="F27" s="26">
        <f t="shared" si="2"/>
        <v>2</v>
      </c>
      <c r="G27" s="34">
        <f t="shared" si="3"/>
        <v>4500</v>
      </c>
      <c r="H27" s="71"/>
      <c r="I27" s="25">
        <f>J23*2</f>
        <v>2</v>
      </c>
      <c r="J27" s="26">
        <f t="shared" si="4"/>
        <v>2</v>
      </c>
      <c r="K27" s="34">
        <f t="shared" si="5"/>
        <v>21</v>
      </c>
      <c r="L27" s="40"/>
      <c r="N27" s="40"/>
      <c r="O27" s="40"/>
      <c r="P27" s="40"/>
    </row>
    <row r="28" spans="1:16" ht="12.75" hidden="1" customHeight="1" x14ac:dyDescent="0.2">
      <c r="A28" s="25">
        <f>B23*3</f>
        <v>3</v>
      </c>
      <c r="B28" s="26">
        <f t="shared" si="0"/>
        <v>3</v>
      </c>
      <c r="C28" s="34">
        <f t="shared" si="1"/>
        <v>5000</v>
      </c>
      <c r="D28" s="71"/>
      <c r="E28" s="25">
        <f>F23*3</f>
        <v>3</v>
      </c>
      <c r="F28" s="26">
        <f t="shared" si="2"/>
        <v>3</v>
      </c>
      <c r="G28" s="34">
        <f t="shared" si="3"/>
        <v>4500</v>
      </c>
      <c r="H28" s="71"/>
      <c r="I28" s="25">
        <f>J23*3</f>
        <v>3</v>
      </c>
      <c r="J28" s="26">
        <f t="shared" si="4"/>
        <v>3</v>
      </c>
      <c r="K28" s="34">
        <f t="shared" si="5"/>
        <v>21</v>
      </c>
      <c r="L28" s="40"/>
      <c r="N28" s="40"/>
      <c r="O28" s="40"/>
      <c r="P28" s="40"/>
    </row>
    <row r="29" spans="1:16" ht="12.75" hidden="1" customHeight="1" x14ac:dyDescent="0.2">
      <c r="A29" s="25">
        <f>B23*4</f>
        <v>4</v>
      </c>
      <c r="B29" s="26">
        <f t="shared" si="0"/>
        <v>4</v>
      </c>
      <c r="C29" s="34">
        <f t="shared" si="1"/>
        <v>5000</v>
      </c>
      <c r="D29" s="71"/>
      <c r="E29" s="25">
        <f>F23*4</f>
        <v>4</v>
      </c>
      <c r="F29" s="26">
        <f t="shared" si="2"/>
        <v>4</v>
      </c>
      <c r="G29" s="34">
        <f t="shared" si="3"/>
        <v>4500</v>
      </c>
      <c r="H29" s="71"/>
      <c r="I29" s="25">
        <f>J23*4</f>
        <v>4</v>
      </c>
      <c r="J29" s="26">
        <f t="shared" si="4"/>
        <v>4</v>
      </c>
      <c r="K29" s="34">
        <f t="shared" si="5"/>
        <v>21</v>
      </c>
      <c r="L29" s="40"/>
    </row>
    <row r="30" spans="1:16" ht="12.75" hidden="1" customHeight="1" x14ac:dyDescent="0.2">
      <c r="A30" s="25">
        <f>B23*5</f>
        <v>5</v>
      </c>
      <c r="B30" s="26">
        <f t="shared" si="0"/>
        <v>5</v>
      </c>
      <c r="C30" s="34">
        <f t="shared" si="1"/>
        <v>5000</v>
      </c>
      <c r="D30" s="71"/>
      <c r="E30" s="25">
        <f>F23*5</f>
        <v>5</v>
      </c>
      <c r="F30" s="26">
        <f t="shared" si="2"/>
        <v>5</v>
      </c>
      <c r="G30" s="34">
        <f t="shared" si="3"/>
        <v>4500</v>
      </c>
      <c r="H30" s="71"/>
      <c r="I30" s="25">
        <f>J23*5</f>
        <v>5</v>
      </c>
      <c r="J30" s="26">
        <f t="shared" si="4"/>
        <v>5</v>
      </c>
      <c r="K30" s="34">
        <f t="shared" si="5"/>
        <v>21</v>
      </c>
      <c r="L30" s="40"/>
    </row>
    <row r="31" spans="1:16" hidden="1" x14ac:dyDescent="0.2">
      <c r="A31" s="25">
        <f>B23*6</f>
        <v>6</v>
      </c>
      <c r="B31" s="26">
        <f t="shared" si="0"/>
        <v>6</v>
      </c>
      <c r="C31" s="34">
        <f t="shared" si="1"/>
        <v>5000</v>
      </c>
      <c r="D31" s="71"/>
      <c r="E31" s="25">
        <f>F23*6</f>
        <v>6</v>
      </c>
      <c r="F31" s="26">
        <f t="shared" si="2"/>
        <v>6</v>
      </c>
      <c r="G31" s="34">
        <f t="shared" si="3"/>
        <v>4500</v>
      </c>
      <c r="H31" s="71"/>
      <c r="I31" s="25">
        <f>J23*6</f>
        <v>6</v>
      </c>
      <c r="J31" s="26">
        <f t="shared" si="4"/>
        <v>6</v>
      </c>
      <c r="K31" s="34">
        <f t="shared" si="5"/>
        <v>21</v>
      </c>
      <c r="L31" s="40"/>
    </row>
    <row r="32" spans="1:16" hidden="1" x14ac:dyDescent="0.2">
      <c r="A32" s="25">
        <f>B23*7</f>
        <v>7</v>
      </c>
      <c r="B32" s="26">
        <f t="shared" si="0"/>
        <v>7</v>
      </c>
      <c r="C32" s="34">
        <f t="shared" si="1"/>
        <v>5000</v>
      </c>
      <c r="D32" s="71"/>
      <c r="E32" s="25">
        <f>F23*7</f>
        <v>7</v>
      </c>
      <c r="F32" s="26">
        <f t="shared" si="2"/>
        <v>7</v>
      </c>
      <c r="G32" s="34">
        <f t="shared" si="3"/>
        <v>4500</v>
      </c>
      <c r="H32" s="71"/>
      <c r="I32" s="25">
        <f>J23*7</f>
        <v>7</v>
      </c>
      <c r="J32" s="26">
        <f t="shared" si="4"/>
        <v>7</v>
      </c>
      <c r="K32" s="34">
        <f t="shared" si="5"/>
        <v>21</v>
      </c>
      <c r="L32" s="40"/>
    </row>
    <row r="33" spans="1:12" hidden="1" x14ac:dyDescent="0.2">
      <c r="A33" s="25">
        <f>B23*8</f>
        <v>8</v>
      </c>
      <c r="B33" s="26">
        <f t="shared" si="0"/>
        <v>8</v>
      </c>
      <c r="C33" s="34">
        <f t="shared" si="1"/>
        <v>5000</v>
      </c>
      <c r="D33" s="71"/>
      <c r="E33" s="25">
        <f>F23*8</f>
        <v>8</v>
      </c>
      <c r="F33" s="26">
        <f t="shared" si="2"/>
        <v>8</v>
      </c>
      <c r="G33" s="34">
        <f t="shared" si="3"/>
        <v>4500</v>
      </c>
      <c r="H33" s="71"/>
      <c r="I33" s="25">
        <f>J23*8</f>
        <v>8</v>
      </c>
      <c r="J33" s="26">
        <f t="shared" si="4"/>
        <v>8</v>
      </c>
      <c r="K33" s="34">
        <f t="shared" si="5"/>
        <v>21</v>
      </c>
      <c r="L33" s="40"/>
    </row>
    <row r="34" spans="1:12" ht="13.5" hidden="1" customHeight="1" x14ac:dyDescent="0.2">
      <c r="A34" s="25">
        <f>B23*9</f>
        <v>9</v>
      </c>
      <c r="B34" s="26">
        <f t="shared" si="0"/>
        <v>9</v>
      </c>
      <c r="C34" s="34">
        <f t="shared" si="1"/>
        <v>5000</v>
      </c>
      <c r="D34" s="71"/>
      <c r="E34" s="25">
        <f>F23*9</f>
        <v>9</v>
      </c>
      <c r="F34" s="26">
        <f t="shared" si="2"/>
        <v>9</v>
      </c>
      <c r="G34" s="34">
        <f t="shared" si="3"/>
        <v>4500</v>
      </c>
      <c r="H34" s="71"/>
      <c r="I34" s="25">
        <f>J23*9</f>
        <v>9</v>
      </c>
      <c r="J34" s="26">
        <f t="shared" si="4"/>
        <v>9</v>
      </c>
      <c r="K34" s="34">
        <f t="shared" si="5"/>
        <v>21</v>
      </c>
      <c r="L34" s="40"/>
    </row>
    <row r="35" spans="1:12" hidden="1" x14ac:dyDescent="0.2">
      <c r="A35" s="25">
        <f>B23*10</f>
        <v>10</v>
      </c>
      <c r="B35" s="26">
        <f t="shared" si="0"/>
        <v>10</v>
      </c>
      <c r="C35" s="34">
        <f t="shared" si="1"/>
        <v>5000</v>
      </c>
      <c r="D35" s="71"/>
      <c r="E35" s="25">
        <f>F23*10</f>
        <v>10</v>
      </c>
      <c r="F35" s="26">
        <f t="shared" si="2"/>
        <v>10</v>
      </c>
      <c r="G35" s="34">
        <f t="shared" si="3"/>
        <v>4500</v>
      </c>
      <c r="H35" s="71"/>
      <c r="I35" s="25">
        <f>J23*10</f>
        <v>10</v>
      </c>
      <c r="J35" s="26">
        <f t="shared" si="4"/>
        <v>10</v>
      </c>
      <c r="K35" s="34">
        <f t="shared" si="5"/>
        <v>21</v>
      </c>
      <c r="L35" s="40"/>
    </row>
    <row r="36" spans="1:12" ht="12" hidden="1" customHeight="1" x14ac:dyDescent="0.2">
      <c r="A36" s="25">
        <f>B23*11</f>
        <v>11</v>
      </c>
      <c r="B36" s="26">
        <f t="shared" si="0"/>
        <v>11</v>
      </c>
      <c r="C36" s="34">
        <f t="shared" si="1"/>
        <v>5000</v>
      </c>
      <c r="D36" s="71"/>
      <c r="E36" s="25">
        <f>F23*11</f>
        <v>11</v>
      </c>
      <c r="F36" s="26">
        <f t="shared" si="2"/>
        <v>11</v>
      </c>
      <c r="G36" s="34">
        <f t="shared" si="3"/>
        <v>4500</v>
      </c>
      <c r="H36" s="71"/>
      <c r="I36" s="25">
        <f>J23*11</f>
        <v>11</v>
      </c>
      <c r="J36" s="26">
        <f t="shared" si="4"/>
        <v>11</v>
      </c>
      <c r="K36" s="34">
        <f t="shared" si="5"/>
        <v>21</v>
      </c>
      <c r="L36" s="40"/>
    </row>
    <row r="37" spans="1:12" hidden="1" x14ac:dyDescent="0.2">
      <c r="A37" s="25">
        <f>B23*12</f>
        <v>12</v>
      </c>
      <c r="B37" s="26">
        <f t="shared" si="0"/>
        <v>12</v>
      </c>
      <c r="C37" s="34">
        <f t="shared" si="1"/>
        <v>5000</v>
      </c>
      <c r="D37" s="71"/>
      <c r="E37" s="25">
        <f>F23*12</f>
        <v>12</v>
      </c>
      <c r="F37" s="26">
        <f t="shared" si="2"/>
        <v>12</v>
      </c>
      <c r="G37" s="34">
        <f t="shared" si="3"/>
        <v>4500</v>
      </c>
      <c r="H37" s="71"/>
      <c r="I37" s="25">
        <f>J23*12</f>
        <v>12</v>
      </c>
      <c r="J37" s="26">
        <f t="shared" si="4"/>
        <v>12</v>
      </c>
      <c r="K37" s="34">
        <f t="shared" si="5"/>
        <v>21</v>
      </c>
      <c r="L37" s="40"/>
    </row>
    <row r="38" spans="1:12" hidden="1" x14ac:dyDescent="0.2">
      <c r="A38" s="25">
        <f>B23*13</f>
        <v>13</v>
      </c>
      <c r="B38" s="26">
        <f t="shared" si="0"/>
        <v>13</v>
      </c>
      <c r="C38" s="34">
        <f t="shared" si="1"/>
        <v>5000</v>
      </c>
      <c r="D38" s="71"/>
      <c r="E38" s="25">
        <f>F23*13</f>
        <v>13</v>
      </c>
      <c r="F38" s="26">
        <f t="shared" si="2"/>
        <v>13</v>
      </c>
      <c r="G38" s="34">
        <f t="shared" si="3"/>
        <v>4500</v>
      </c>
      <c r="H38" s="71"/>
      <c r="I38" s="25">
        <f>J23*13</f>
        <v>13</v>
      </c>
      <c r="J38" s="26">
        <f t="shared" si="4"/>
        <v>13</v>
      </c>
      <c r="K38" s="34">
        <f t="shared" si="5"/>
        <v>21</v>
      </c>
      <c r="L38" s="40"/>
    </row>
    <row r="39" spans="1:12" hidden="1" x14ac:dyDescent="0.2">
      <c r="A39" s="25">
        <f>B23*14</f>
        <v>14</v>
      </c>
      <c r="B39" s="26">
        <f t="shared" si="0"/>
        <v>14</v>
      </c>
      <c r="C39" s="34">
        <f t="shared" si="1"/>
        <v>5000</v>
      </c>
      <c r="D39" s="71"/>
      <c r="E39" s="25">
        <f>F23*14</f>
        <v>14</v>
      </c>
      <c r="F39" s="26">
        <f t="shared" si="2"/>
        <v>14</v>
      </c>
      <c r="G39" s="34">
        <f t="shared" si="3"/>
        <v>4500</v>
      </c>
      <c r="H39" s="71"/>
      <c r="I39" s="25">
        <f>J23*14</f>
        <v>14</v>
      </c>
      <c r="J39" s="26">
        <f t="shared" si="4"/>
        <v>14</v>
      </c>
      <c r="K39" s="34">
        <f t="shared" si="5"/>
        <v>21</v>
      </c>
      <c r="L39" s="40"/>
    </row>
    <row r="40" spans="1:12" hidden="1" x14ac:dyDescent="0.2">
      <c r="A40" s="25">
        <f>B23*15</f>
        <v>15</v>
      </c>
      <c r="B40" s="26">
        <f t="shared" si="0"/>
        <v>15</v>
      </c>
      <c r="C40" s="34">
        <f t="shared" si="1"/>
        <v>5000</v>
      </c>
      <c r="D40" s="71"/>
      <c r="E40" s="25">
        <f>F23*15</f>
        <v>15</v>
      </c>
      <c r="F40" s="26">
        <f t="shared" si="2"/>
        <v>15</v>
      </c>
      <c r="G40" s="34">
        <f t="shared" si="3"/>
        <v>4500</v>
      </c>
      <c r="H40" s="71"/>
      <c r="I40" s="25">
        <f>J23*15</f>
        <v>15</v>
      </c>
      <c r="J40" s="26">
        <f t="shared" si="4"/>
        <v>15</v>
      </c>
      <c r="K40" s="34">
        <f t="shared" si="5"/>
        <v>21</v>
      </c>
      <c r="L40" s="40"/>
    </row>
    <row r="41" spans="1:12" hidden="1" x14ac:dyDescent="0.2">
      <c r="A41" s="25">
        <f>B23*16</f>
        <v>16</v>
      </c>
      <c r="B41" s="26">
        <f t="shared" si="0"/>
        <v>16</v>
      </c>
      <c r="C41" s="34">
        <f t="shared" si="1"/>
        <v>5000</v>
      </c>
      <c r="D41" s="71"/>
      <c r="E41" s="25">
        <f>F23*16</f>
        <v>16</v>
      </c>
      <c r="F41" s="26">
        <f t="shared" si="2"/>
        <v>16</v>
      </c>
      <c r="G41" s="34">
        <f t="shared" si="3"/>
        <v>4500</v>
      </c>
      <c r="H41" s="71"/>
      <c r="I41" s="25">
        <f>J23*16</f>
        <v>16</v>
      </c>
      <c r="J41" s="26">
        <f t="shared" si="4"/>
        <v>16</v>
      </c>
      <c r="K41" s="34">
        <f t="shared" si="5"/>
        <v>21</v>
      </c>
      <c r="L41" s="40"/>
    </row>
    <row r="42" spans="1:12" hidden="1" x14ac:dyDescent="0.2">
      <c r="A42" s="25">
        <f>$B$23*17</f>
        <v>17</v>
      </c>
      <c r="B42" s="26">
        <f t="shared" si="0"/>
        <v>17</v>
      </c>
      <c r="C42" s="34">
        <f t="shared" si="1"/>
        <v>5000</v>
      </c>
      <c r="D42" s="71"/>
      <c r="E42" s="25">
        <f>$F$23*17</f>
        <v>17</v>
      </c>
      <c r="F42" s="26">
        <f t="shared" si="2"/>
        <v>17</v>
      </c>
      <c r="G42" s="34">
        <f t="shared" si="3"/>
        <v>4500</v>
      </c>
      <c r="H42" s="71"/>
      <c r="I42" s="25">
        <f>$J$23*17</f>
        <v>17</v>
      </c>
      <c r="J42" s="26">
        <f t="shared" si="4"/>
        <v>17</v>
      </c>
      <c r="K42" s="34">
        <f t="shared" si="5"/>
        <v>21</v>
      </c>
      <c r="L42" s="40"/>
    </row>
    <row r="43" spans="1:12" hidden="1" x14ac:dyDescent="0.2">
      <c r="A43" s="28">
        <f>$B$23*18</f>
        <v>18</v>
      </c>
      <c r="B43" s="26">
        <f t="shared" si="0"/>
        <v>18</v>
      </c>
      <c r="C43" s="34">
        <f t="shared" si="1"/>
        <v>5000</v>
      </c>
      <c r="D43" s="71"/>
      <c r="E43" s="25">
        <f>$F$23*18</f>
        <v>18</v>
      </c>
      <c r="F43" s="26">
        <f t="shared" si="2"/>
        <v>18</v>
      </c>
      <c r="G43" s="34">
        <f t="shared" si="3"/>
        <v>4500</v>
      </c>
      <c r="H43" s="71"/>
      <c r="I43" s="25">
        <f>$J$23*18</f>
        <v>18</v>
      </c>
      <c r="J43" s="26">
        <f t="shared" si="4"/>
        <v>18</v>
      </c>
      <c r="K43" s="34">
        <f t="shared" si="5"/>
        <v>21</v>
      </c>
      <c r="L43" s="40"/>
    </row>
    <row r="44" spans="1:12" hidden="1" x14ac:dyDescent="0.2">
      <c r="A44" s="25">
        <f>$B$23*19</f>
        <v>19</v>
      </c>
      <c r="B44" s="26">
        <f t="shared" si="0"/>
        <v>19</v>
      </c>
      <c r="C44" s="34">
        <f t="shared" si="1"/>
        <v>5000</v>
      </c>
      <c r="D44" s="71"/>
      <c r="E44" s="25">
        <f>$F$23*19</f>
        <v>19</v>
      </c>
      <c r="F44" s="26">
        <f t="shared" si="2"/>
        <v>19</v>
      </c>
      <c r="G44" s="34">
        <f t="shared" si="3"/>
        <v>4500</v>
      </c>
      <c r="H44" s="71"/>
      <c r="I44" s="25">
        <f>$J$23*19</f>
        <v>19</v>
      </c>
      <c r="J44" s="26">
        <f t="shared" si="4"/>
        <v>19</v>
      </c>
      <c r="K44" s="34">
        <f t="shared" si="5"/>
        <v>21</v>
      </c>
      <c r="L44" s="40"/>
    </row>
    <row r="45" spans="1:12" hidden="1" x14ac:dyDescent="0.2">
      <c r="A45" s="25">
        <f>$B$23*20</f>
        <v>20</v>
      </c>
      <c r="B45" s="26">
        <f t="shared" si="0"/>
        <v>20</v>
      </c>
      <c r="C45" s="34">
        <f t="shared" si="1"/>
        <v>5000</v>
      </c>
      <c r="D45" s="71"/>
      <c r="E45" s="25">
        <f>$F$23*20</f>
        <v>20</v>
      </c>
      <c r="F45" s="26">
        <f t="shared" si="2"/>
        <v>20</v>
      </c>
      <c r="G45" s="34">
        <f t="shared" si="3"/>
        <v>4500</v>
      </c>
      <c r="H45" s="71"/>
      <c r="I45" s="25">
        <f>$J$23*20</f>
        <v>20</v>
      </c>
      <c r="J45" s="26">
        <f t="shared" si="4"/>
        <v>20</v>
      </c>
      <c r="K45" s="34">
        <f t="shared" si="5"/>
        <v>21</v>
      </c>
      <c r="L45" s="40"/>
    </row>
    <row r="46" spans="1:12" hidden="1" x14ac:dyDescent="0.2">
      <c r="A46" s="28">
        <f>$B$23*21</f>
        <v>21</v>
      </c>
      <c r="B46" s="26">
        <f t="shared" si="0"/>
        <v>21</v>
      </c>
      <c r="C46" s="34">
        <f t="shared" si="1"/>
        <v>5000</v>
      </c>
      <c r="D46" s="71"/>
      <c r="E46" s="25">
        <f>$F$23*21</f>
        <v>21</v>
      </c>
      <c r="F46" s="26">
        <f t="shared" si="2"/>
        <v>21</v>
      </c>
      <c r="G46" s="34">
        <f t="shared" si="3"/>
        <v>4500</v>
      </c>
      <c r="H46" s="71"/>
      <c r="I46" s="25">
        <f>$J$23*21</f>
        <v>21</v>
      </c>
      <c r="J46" s="26">
        <f t="shared" si="4"/>
        <v>21</v>
      </c>
      <c r="K46" s="34">
        <f t="shared" si="5"/>
        <v>21</v>
      </c>
      <c r="L46" s="40"/>
    </row>
    <row r="47" spans="1:12" hidden="1" x14ac:dyDescent="0.2">
      <c r="A47" s="25">
        <f>$B$23*22</f>
        <v>22</v>
      </c>
      <c r="B47" s="26">
        <f t="shared" si="0"/>
        <v>22</v>
      </c>
      <c r="C47" s="34">
        <f t="shared" si="1"/>
        <v>5000</v>
      </c>
      <c r="D47" s="71"/>
      <c r="E47" s="25">
        <f>$F$23*22</f>
        <v>22</v>
      </c>
      <c r="F47" s="26">
        <f t="shared" si="2"/>
        <v>22</v>
      </c>
      <c r="G47" s="34">
        <f t="shared" si="3"/>
        <v>4500</v>
      </c>
      <c r="H47" s="71"/>
      <c r="I47" s="25">
        <f>$J$23*22</f>
        <v>22</v>
      </c>
      <c r="J47" s="26">
        <f t="shared" si="4"/>
        <v>22</v>
      </c>
      <c r="K47" s="34">
        <f t="shared" si="5"/>
        <v>21</v>
      </c>
      <c r="L47" s="40"/>
    </row>
    <row r="48" spans="1:12" hidden="1" x14ac:dyDescent="0.2">
      <c r="A48" s="25">
        <f>$B$23*23</f>
        <v>23</v>
      </c>
      <c r="B48" s="26">
        <f t="shared" si="0"/>
        <v>23</v>
      </c>
      <c r="C48" s="34">
        <f t="shared" si="1"/>
        <v>5000</v>
      </c>
      <c r="D48" s="71"/>
      <c r="E48" s="25">
        <f>$F$23*23</f>
        <v>23</v>
      </c>
      <c r="F48" s="26">
        <f t="shared" si="2"/>
        <v>23</v>
      </c>
      <c r="G48" s="34">
        <f t="shared" si="3"/>
        <v>4500</v>
      </c>
      <c r="H48" s="71"/>
      <c r="I48" s="25">
        <f>$J$23*23</f>
        <v>23</v>
      </c>
      <c r="J48" s="26">
        <f t="shared" si="4"/>
        <v>23</v>
      </c>
      <c r="K48" s="34">
        <f t="shared" si="5"/>
        <v>21</v>
      </c>
      <c r="L48" s="40"/>
    </row>
    <row r="49" spans="1:12" hidden="1" x14ac:dyDescent="0.2">
      <c r="A49" s="28">
        <f>$B$23*24</f>
        <v>24</v>
      </c>
      <c r="B49" s="26">
        <f t="shared" si="0"/>
        <v>24</v>
      </c>
      <c r="C49" s="34">
        <f t="shared" si="1"/>
        <v>5000</v>
      </c>
      <c r="D49" s="71"/>
      <c r="E49" s="25">
        <f>$F$23*24</f>
        <v>24</v>
      </c>
      <c r="F49" s="26">
        <f t="shared" si="2"/>
        <v>24</v>
      </c>
      <c r="G49" s="34">
        <f t="shared" si="3"/>
        <v>4500</v>
      </c>
      <c r="H49" s="71"/>
      <c r="I49" s="25">
        <f>$J$23*24</f>
        <v>24</v>
      </c>
      <c r="J49" s="26">
        <f t="shared" si="4"/>
        <v>24</v>
      </c>
      <c r="K49" s="34">
        <f t="shared" si="5"/>
        <v>21</v>
      </c>
      <c r="L49" s="40"/>
    </row>
    <row r="50" spans="1:12" hidden="1" x14ac:dyDescent="0.2">
      <c r="A50" s="28">
        <f>$B$23*25</f>
        <v>25</v>
      </c>
      <c r="B50" s="26">
        <f t="shared" si="0"/>
        <v>25</v>
      </c>
      <c r="C50" s="34">
        <f t="shared" si="1"/>
        <v>5000</v>
      </c>
      <c r="D50" s="71"/>
      <c r="E50" s="25">
        <f>$F$23*25</f>
        <v>25</v>
      </c>
      <c r="F50" s="26">
        <f t="shared" si="2"/>
        <v>25</v>
      </c>
      <c r="G50" s="34">
        <f t="shared" si="3"/>
        <v>4500</v>
      </c>
      <c r="H50" s="71"/>
      <c r="I50" s="25">
        <f>$J$23*25</f>
        <v>25</v>
      </c>
      <c r="J50" s="26">
        <f t="shared" si="4"/>
        <v>25</v>
      </c>
      <c r="K50" s="34">
        <f t="shared" si="5"/>
        <v>21</v>
      </c>
      <c r="L50" s="40"/>
    </row>
    <row r="51" spans="1:12" hidden="1" x14ac:dyDescent="0.2">
      <c r="A51" s="28">
        <f>$B$23*26</f>
        <v>26</v>
      </c>
      <c r="B51" s="26">
        <f t="shared" si="0"/>
        <v>26</v>
      </c>
      <c r="C51" s="34">
        <f t="shared" si="1"/>
        <v>5000</v>
      </c>
      <c r="D51" s="71"/>
      <c r="E51" s="25">
        <f>$F$23*26</f>
        <v>26</v>
      </c>
      <c r="F51" s="26">
        <f t="shared" si="2"/>
        <v>26</v>
      </c>
      <c r="G51" s="34">
        <f t="shared" si="3"/>
        <v>4500</v>
      </c>
      <c r="H51" s="71"/>
      <c r="I51" s="25">
        <f>$J$23*26</f>
        <v>26</v>
      </c>
      <c r="J51" s="26">
        <f t="shared" si="4"/>
        <v>26</v>
      </c>
      <c r="K51" s="34">
        <f t="shared" si="5"/>
        <v>21</v>
      </c>
      <c r="L51" s="40"/>
    </row>
    <row r="52" spans="1:12" hidden="1" x14ac:dyDescent="0.2">
      <c r="A52" s="28">
        <f>$B$23*27</f>
        <v>27</v>
      </c>
      <c r="B52" s="26">
        <f t="shared" si="0"/>
        <v>27</v>
      </c>
      <c r="C52" s="34">
        <f t="shared" si="1"/>
        <v>5000</v>
      </c>
      <c r="D52" s="71"/>
      <c r="E52" s="25">
        <f>$F$23*27</f>
        <v>27</v>
      </c>
      <c r="F52" s="26">
        <f t="shared" si="2"/>
        <v>27</v>
      </c>
      <c r="G52" s="34">
        <f t="shared" si="3"/>
        <v>4500</v>
      </c>
      <c r="H52" s="71"/>
      <c r="I52" s="25">
        <f>$J$23*27</f>
        <v>27</v>
      </c>
      <c r="J52" s="26">
        <f t="shared" si="4"/>
        <v>27</v>
      </c>
      <c r="K52" s="34">
        <f t="shared" si="5"/>
        <v>21</v>
      </c>
      <c r="L52" s="40"/>
    </row>
    <row r="53" spans="1:12" hidden="1" x14ac:dyDescent="0.2">
      <c r="A53" s="28">
        <f>$B$23*28</f>
        <v>28</v>
      </c>
      <c r="B53" s="26">
        <f t="shared" si="0"/>
        <v>28</v>
      </c>
      <c r="C53" s="34">
        <f t="shared" si="1"/>
        <v>5000</v>
      </c>
      <c r="D53" s="71"/>
      <c r="E53" s="25">
        <f>$F$23*28</f>
        <v>28</v>
      </c>
      <c r="F53" s="26">
        <f t="shared" si="2"/>
        <v>28</v>
      </c>
      <c r="G53" s="34">
        <f t="shared" si="3"/>
        <v>4500</v>
      </c>
      <c r="H53" s="71"/>
      <c r="I53" s="25">
        <f>$J$23*28</f>
        <v>28</v>
      </c>
      <c r="J53" s="26">
        <f t="shared" si="4"/>
        <v>28</v>
      </c>
      <c r="K53" s="34">
        <f t="shared" si="5"/>
        <v>21</v>
      </c>
      <c r="L53" s="40"/>
    </row>
    <row r="54" spans="1:12" hidden="1" x14ac:dyDescent="0.2">
      <c r="A54" s="28">
        <f>$B$23*29</f>
        <v>29</v>
      </c>
      <c r="B54" s="26">
        <f t="shared" si="0"/>
        <v>29</v>
      </c>
      <c r="C54" s="34">
        <f t="shared" si="1"/>
        <v>5000</v>
      </c>
      <c r="D54" s="71"/>
      <c r="E54" s="25">
        <f>$F$23*29</f>
        <v>29</v>
      </c>
      <c r="F54" s="26">
        <f t="shared" si="2"/>
        <v>29</v>
      </c>
      <c r="G54" s="34">
        <f t="shared" si="3"/>
        <v>4500</v>
      </c>
      <c r="H54" s="71"/>
      <c r="I54" s="25">
        <f>$J$23*29</f>
        <v>29</v>
      </c>
      <c r="J54" s="26">
        <f t="shared" si="4"/>
        <v>29</v>
      </c>
      <c r="K54" s="34">
        <f t="shared" si="5"/>
        <v>21</v>
      </c>
      <c r="L54" s="40"/>
    </row>
    <row r="55" spans="1:12" hidden="1" x14ac:dyDescent="0.2">
      <c r="A55" s="28">
        <f>$B$23*30</f>
        <v>30</v>
      </c>
      <c r="B55" s="26">
        <f t="shared" si="0"/>
        <v>30</v>
      </c>
      <c r="C55" s="34">
        <f t="shared" si="1"/>
        <v>5000</v>
      </c>
      <c r="D55" s="71"/>
      <c r="E55" s="25">
        <f>$F$23*30</f>
        <v>30</v>
      </c>
      <c r="F55" s="26">
        <f t="shared" si="2"/>
        <v>30</v>
      </c>
      <c r="G55" s="34">
        <f t="shared" si="3"/>
        <v>4500</v>
      </c>
      <c r="H55" s="71"/>
      <c r="I55" s="25">
        <f>$J$23*30</f>
        <v>30</v>
      </c>
      <c r="J55" s="26">
        <f t="shared" si="4"/>
        <v>30</v>
      </c>
      <c r="K55" s="34">
        <f t="shared" si="5"/>
        <v>21</v>
      </c>
      <c r="L55" s="40"/>
    </row>
    <row r="56" spans="1:12" hidden="1" x14ac:dyDescent="0.2">
      <c r="A56" s="28">
        <f>$B$23*31</f>
        <v>31</v>
      </c>
      <c r="B56" s="26">
        <f t="shared" si="0"/>
        <v>0</v>
      </c>
      <c r="C56" s="34">
        <f t="shared" si="1"/>
        <v>0</v>
      </c>
      <c r="D56" s="71"/>
      <c r="E56" s="25">
        <f>$F$23*31</f>
        <v>31</v>
      </c>
      <c r="F56" s="26">
        <f t="shared" si="2"/>
        <v>0</v>
      </c>
      <c r="G56" s="34">
        <f t="shared" si="3"/>
        <v>0</v>
      </c>
      <c r="H56" s="71"/>
      <c r="I56" s="25">
        <f>$J$23*31</f>
        <v>31</v>
      </c>
      <c r="J56" s="26">
        <f t="shared" si="4"/>
        <v>0</v>
      </c>
      <c r="K56" s="34">
        <f t="shared" si="5"/>
        <v>0</v>
      </c>
      <c r="L56" s="40"/>
    </row>
    <row r="57" spans="1:12" hidden="1" x14ac:dyDescent="0.2">
      <c r="A57" s="28">
        <f>$B$23*32</f>
        <v>32</v>
      </c>
      <c r="B57" s="26">
        <f t="shared" si="0"/>
        <v>0</v>
      </c>
      <c r="C57" s="34">
        <f t="shared" si="1"/>
        <v>0</v>
      </c>
      <c r="D57" s="71"/>
      <c r="E57" s="25">
        <f>$F$23*32</f>
        <v>32</v>
      </c>
      <c r="F57" s="26">
        <f t="shared" si="2"/>
        <v>0</v>
      </c>
      <c r="G57" s="34">
        <f t="shared" si="3"/>
        <v>0</v>
      </c>
      <c r="H57" s="71"/>
      <c r="I57" s="25">
        <f>$J$23*32</f>
        <v>32</v>
      </c>
      <c r="J57" s="26">
        <f t="shared" si="4"/>
        <v>0</v>
      </c>
      <c r="K57" s="34">
        <f t="shared" si="5"/>
        <v>0</v>
      </c>
      <c r="L57" s="40"/>
    </row>
    <row r="58" spans="1:12" hidden="1" x14ac:dyDescent="0.2">
      <c r="A58" s="28">
        <f>$B$23*33</f>
        <v>33</v>
      </c>
      <c r="B58" s="26">
        <f t="shared" ref="B58:B75" si="6">IF(A58&lt;=$B$11,A58,0)</f>
        <v>0</v>
      </c>
      <c r="C58" s="34">
        <f t="shared" ref="C58:C75" si="7">IF(B58&gt;=1,$B$24/POWER(1+$B$7,B58),0)</f>
        <v>0</v>
      </c>
      <c r="D58" s="71"/>
      <c r="E58" s="25">
        <f>$F$23*33</f>
        <v>33</v>
      </c>
      <c r="F58" s="26">
        <f t="shared" ref="F58:F75" si="8">IF(E58&lt;=$B$11,E58,0)</f>
        <v>0</v>
      </c>
      <c r="G58" s="34">
        <f t="shared" ref="G58:G75" si="9">IF(F58&gt;=1,$F$24/POWER(1+$B$7,F58),0)</f>
        <v>0</v>
      </c>
      <c r="H58" s="71"/>
      <c r="I58" s="25">
        <f>$J$23*33</f>
        <v>33</v>
      </c>
      <c r="J58" s="26">
        <f t="shared" ref="J58:J75" si="10">IF(I58&lt;=$B$11,I58,0)</f>
        <v>0</v>
      </c>
      <c r="K58" s="34">
        <f t="shared" ref="K58:K75" si="11">IF(J58&gt;=1,$J$24/POWER(1+$B$7,J58),0)</f>
        <v>0</v>
      </c>
      <c r="L58" s="40"/>
    </row>
    <row r="59" spans="1:12" hidden="1" x14ac:dyDescent="0.2">
      <c r="A59" s="28">
        <f>$B$23*34</f>
        <v>34</v>
      </c>
      <c r="B59" s="26">
        <f t="shared" si="6"/>
        <v>0</v>
      </c>
      <c r="C59" s="34">
        <f t="shared" si="7"/>
        <v>0</v>
      </c>
      <c r="D59" s="71"/>
      <c r="E59" s="25">
        <f>$F$23*34</f>
        <v>34</v>
      </c>
      <c r="F59" s="26">
        <f t="shared" si="8"/>
        <v>0</v>
      </c>
      <c r="G59" s="34">
        <f t="shared" si="9"/>
        <v>0</v>
      </c>
      <c r="H59" s="71"/>
      <c r="I59" s="25">
        <f>$J$23*34</f>
        <v>34</v>
      </c>
      <c r="J59" s="26">
        <f t="shared" si="10"/>
        <v>0</v>
      </c>
      <c r="K59" s="34">
        <f t="shared" si="11"/>
        <v>0</v>
      </c>
      <c r="L59" s="40"/>
    </row>
    <row r="60" spans="1:12" hidden="1" x14ac:dyDescent="0.2">
      <c r="A60" s="28">
        <f>$B$23*35</f>
        <v>35</v>
      </c>
      <c r="B60" s="26">
        <f t="shared" si="6"/>
        <v>0</v>
      </c>
      <c r="C60" s="34">
        <f t="shared" si="7"/>
        <v>0</v>
      </c>
      <c r="D60" s="71"/>
      <c r="E60" s="25">
        <f>$F$23*35</f>
        <v>35</v>
      </c>
      <c r="F60" s="26">
        <f t="shared" si="8"/>
        <v>0</v>
      </c>
      <c r="G60" s="34">
        <f t="shared" si="9"/>
        <v>0</v>
      </c>
      <c r="H60" s="71"/>
      <c r="I60" s="25">
        <f>$J$23*35</f>
        <v>35</v>
      </c>
      <c r="J60" s="26">
        <f t="shared" si="10"/>
        <v>0</v>
      </c>
      <c r="K60" s="34">
        <f t="shared" si="11"/>
        <v>0</v>
      </c>
      <c r="L60" s="40"/>
    </row>
    <row r="61" spans="1:12" hidden="1" x14ac:dyDescent="0.2">
      <c r="A61" s="28">
        <f>$B$23*36</f>
        <v>36</v>
      </c>
      <c r="B61" s="26">
        <f t="shared" si="6"/>
        <v>0</v>
      </c>
      <c r="C61" s="34">
        <f t="shared" si="7"/>
        <v>0</v>
      </c>
      <c r="D61" s="71"/>
      <c r="E61" s="25">
        <f>$F$23*36</f>
        <v>36</v>
      </c>
      <c r="F61" s="26">
        <f t="shared" si="8"/>
        <v>0</v>
      </c>
      <c r="G61" s="34">
        <f t="shared" si="9"/>
        <v>0</v>
      </c>
      <c r="H61" s="71"/>
      <c r="I61" s="25">
        <f>$J$23*36</f>
        <v>36</v>
      </c>
      <c r="J61" s="26">
        <f t="shared" si="10"/>
        <v>0</v>
      </c>
      <c r="K61" s="34">
        <f t="shared" si="11"/>
        <v>0</v>
      </c>
      <c r="L61" s="40"/>
    </row>
    <row r="62" spans="1:12" hidden="1" x14ac:dyDescent="0.2">
      <c r="A62" s="28">
        <f>$B$23*37</f>
        <v>37</v>
      </c>
      <c r="B62" s="26">
        <f t="shared" si="6"/>
        <v>0</v>
      </c>
      <c r="C62" s="34">
        <f t="shared" si="7"/>
        <v>0</v>
      </c>
      <c r="D62" s="71"/>
      <c r="E62" s="25">
        <f>$F$23*37</f>
        <v>37</v>
      </c>
      <c r="F62" s="26">
        <f t="shared" si="8"/>
        <v>0</v>
      </c>
      <c r="G62" s="34">
        <f t="shared" si="9"/>
        <v>0</v>
      </c>
      <c r="H62" s="71"/>
      <c r="I62" s="25">
        <f>$J$23*37</f>
        <v>37</v>
      </c>
      <c r="J62" s="26">
        <f t="shared" si="10"/>
        <v>0</v>
      </c>
      <c r="K62" s="34">
        <f t="shared" si="11"/>
        <v>0</v>
      </c>
      <c r="L62" s="40"/>
    </row>
    <row r="63" spans="1:12" hidden="1" x14ac:dyDescent="0.2">
      <c r="A63" s="28">
        <f>$B$23*38</f>
        <v>38</v>
      </c>
      <c r="B63" s="26">
        <f t="shared" si="6"/>
        <v>0</v>
      </c>
      <c r="C63" s="34">
        <f t="shared" si="7"/>
        <v>0</v>
      </c>
      <c r="D63" s="71"/>
      <c r="E63" s="25">
        <f>$F$23*38</f>
        <v>38</v>
      </c>
      <c r="F63" s="26">
        <f t="shared" si="8"/>
        <v>0</v>
      </c>
      <c r="G63" s="34">
        <f t="shared" si="9"/>
        <v>0</v>
      </c>
      <c r="H63" s="71"/>
      <c r="I63" s="25">
        <f>$J$23*38</f>
        <v>38</v>
      </c>
      <c r="J63" s="26">
        <f t="shared" si="10"/>
        <v>0</v>
      </c>
      <c r="K63" s="34">
        <f t="shared" si="11"/>
        <v>0</v>
      </c>
      <c r="L63" s="40"/>
    </row>
    <row r="64" spans="1:12" hidden="1" x14ac:dyDescent="0.2">
      <c r="A64" s="28">
        <f>$B$23*39</f>
        <v>39</v>
      </c>
      <c r="B64" s="26">
        <f t="shared" si="6"/>
        <v>0</v>
      </c>
      <c r="C64" s="34">
        <f t="shared" si="7"/>
        <v>0</v>
      </c>
      <c r="D64" s="71"/>
      <c r="E64" s="25">
        <f>$F$23*39</f>
        <v>39</v>
      </c>
      <c r="F64" s="26">
        <f t="shared" si="8"/>
        <v>0</v>
      </c>
      <c r="G64" s="34">
        <f t="shared" si="9"/>
        <v>0</v>
      </c>
      <c r="H64" s="71"/>
      <c r="I64" s="25">
        <f>$J$23*39</f>
        <v>39</v>
      </c>
      <c r="J64" s="26">
        <f t="shared" si="10"/>
        <v>0</v>
      </c>
      <c r="K64" s="34">
        <f t="shared" si="11"/>
        <v>0</v>
      </c>
      <c r="L64" s="40"/>
    </row>
    <row r="65" spans="1:12" hidden="1" x14ac:dyDescent="0.2">
      <c r="A65" s="28">
        <f>$B$23*40</f>
        <v>40</v>
      </c>
      <c r="B65" s="26">
        <f t="shared" si="6"/>
        <v>0</v>
      </c>
      <c r="C65" s="34">
        <f t="shared" si="7"/>
        <v>0</v>
      </c>
      <c r="D65" s="71"/>
      <c r="E65" s="25">
        <f>$F$23*40</f>
        <v>40</v>
      </c>
      <c r="F65" s="26">
        <f t="shared" si="8"/>
        <v>0</v>
      </c>
      <c r="G65" s="34">
        <f t="shared" si="9"/>
        <v>0</v>
      </c>
      <c r="H65" s="71"/>
      <c r="I65" s="25">
        <f>$J$23*40</f>
        <v>40</v>
      </c>
      <c r="J65" s="26">
        <f t="shared" si="10"/>
        <v>0</v>
      </c>
      <c r="K65" s="34">
        <f t="shared" si="11"/>
        <v>0</v>
      </c>
      <c r="L65" s="40"/>
    </row>
    <row r="66" spans="1:12" hidden="1" x14ac:dyDescent="0.2">
      <c r="A66" s="28">
        <f>$B$23*41</f>
        <v>41</v>
      </c>
      <c r="B66" s="26">
        <f t="shared" si="6"/>
        <v>0</v>
      </c>
      <c r="C66" s="34">
        <f t="shared" si="7"/>
        <v>0</v>
      </c>
      <c r="D66" s="71"/>
      <c r="E66" s="25">
        <f>$F$23*41</f>
        <v>41</v>
      </c>
      <c r="F66" s="26">
        <f t="shared" si="8"/>
        <v>0</v>
      </c>
      <c r="G66" s="34">
        <f t="shared" si="9"/>
        <v>0</v>
      </c>
      <c r="H66" s="71"/>
      <c r="I66" s="25">
        <f>$J$23*41</f>
        <v>41</v>
      </c>
      <c r="J66" s="26">
        <f t="shared" si="10"/>
        <v>0</v>
      </c>
      <c r="K66" s="34">
        <f t="shared" si="11"/>
        <v>0</v>
      </c>
      <c r="L66" s="40"/>
    </row>
    <row r="67" spans="1:12" hidden="1" x14ac:dyDescent="0.2">
      <c r="A67" s="28">
        <f>$B$23*42</f>
        <v>42</v>
      </c>
      <c r="B67" s="26">
        <f t="shared" si="6"/>
        <v>0</v>
      </c>
      <c r="C67" s="34">
        <f t="shared" si="7"/>
        <v>0</v>
      </c>
      <c r="D67" s="71"/>
      <c r="E67" s="25">
        <f>$F$23*42</f>
        <v>42</v>
      </c>
      <c r="F67" s="26">
        <f t="shared" si="8"/>
        <v>0</v>
      </c>
      <c r="G67" s="34">
        <f t="shared" si="9"/>
        <v>0</v>
      </c>
      <c r="H67" s="71"/>
      <c r="I67" s="25">
        <f>$J$23*42</f>
        <v>42</v>
      </c>
      <c r="J67" s="26">
        <f t="shared" si="10"/>
        <v>0</v>
      </c>
      <c r="K67" s="34">
        <f t="shared" si="11"/>
        <v>0</v>
      </c>
      <c r="L67" s="40"/>
    </row>
    <row r="68" spans="1:12" hidden="1" x14ac:dyDescent="0.2">
      <c r="A68" s="28">
        <f>$B$23*43</f>
        <v>43</v>
      </c>
      <c r="B68" s="26">
        <f t="shared" si="6"/>
        <v>0</v>
      </c>
      <c r="C68" s="34">
        <f t="shared" si="7"/>
        <v>0</v>
      </c>
      <c r="D68" s="71"/>
      <c r="E68" s="25">
        <f>$F$23*43</f>
        <v>43</v>
      </c>
      <c r="F68" s="26">
        <f t="shared" si="8"/>
        <v>0</v>
      </c>
      <c r="G68" s="34">
        <f t="shared" si="9"/>
        <v>0</v>
      </c>
      <c r="H68" s="71"/>
      <c r="I68" s="25">
        <f>$J$23*43</f>
        <v>43</v>
      </c>
      <c r="J68" s="26">
        <f t="shared" si="10"/>
        <v>0</v>
      </c>
      <c r="K68" s="34">
        <f t="shared" si="11"/>
        <v>0</v>
      </c>
      <c r="L68" s="40"/>
    </row>
    <row r="69" spans="1:12" hidden="1" x14ac:dyDescent="0.2">
      <c r="A69" s="28">
        <f>$B$23*44</f>
        <v>44</v>
      </c>
      <c r="B69" s="26">
        <f t="shared" si="6"/>
        <v>0</v>
      </c>
      <c r="C69" s="34">
        <f t="shared" si="7"/>
        <v>0</v>
      </c>
      <c r="D69" s="71"/>
      <c r="E69" s="25">
        <f>$F$23*44</f>
        <v>44</v>
      </c>
      <c r="F69" s="26">
        <f t="shared" si="8"/>
        <v>0</v>
      </c>
      <c r="G69" s="34">
        <f t="shared" si="9"/>
        <v>0</v>
      </c>
      <c r="H69" s="71"/>
      <c r="I69" s="25">
        <f>$J$23*44</f>
        <v>44</v>
      </c>
      <c r="J69" s="26">
        <f t="shared" si="10"/>
        <v>0</v>
      </c>
      <c r="K69" s="34">
        <f t="shared" si="11"/>
        <v>0</v>
      </c>
      <c r="L69" s="40"/>
    </row>
    <row r="70" spans="1:12" hidden="1" x14ac:dyDescent="0.2">
      <c r="A70" s="28">
        <f>$B$23*45</f>
        <v>45</v>
      </c>
      <c r="B70" s="26">
        <f t="shared" si="6"/>
        <v>0</v>
      </c>
      <c r="C70" s="34">
        <f t="shared" si="7"/>
        <v>0</v>
      </c>
      <c r="D70" s="71"/>
      <c r="E70" s="25">
        <f>$F$23*45</f>
        <v>45</v>
      </c>
      <c r="F70" s="26">
        <f t="shared" si="8"/>
        <v>0</v>
      </c>
      <c r="G70" s="34">
        <f t="shared" si="9"/>
        <v>0</v>
      </c>
      <c r="H70" s="71"/>
      <c r="I70" s="25">
        <f>$J$23*45</f>
        <v>45</v>
      </c>
      <c r="J70" s="26">
        <f t="shared" si="10"/>
        <v>0</v>
      </c>
      <c r="K70" s="34">
        <f t="shared" si="11"/>
        <v>0</v>
      </c>
      <c r="L70" s="40"/>
    </row>
    <row r="71" spans="1:12" hidden="1" x14ac:dyDescent="0.2">
      <c r="A71" s="28">
        <f>$B$23*46</f>
        <v>46</v>
      </c>
      <c r="B71" s="26">
        <f t="shared" si="6"/>
        <v>0</v>
      </c>
      <c r="C71" s="34">
        <f t="shared" si="7"/>
        <v>0</v>
      </c>
      <c r="D71" s="71"/>
      <c r="E71" s="25">
        <f>$F$23*46</f>
        <v>46</v>
      </c>
      <c r="F71" s="26">
        <f t="shared" si="8"/>
        <v>0</v>
      </c>
      <c r="G71" s="34">
        <f t="shared" si="9"/>
        <v>0</v>
      </c>
      <c r="H71" s="71"/>
      <c r="I71" s="25">
        <f>$J$23*46</f>
        <v>46</v>
      </c>
      <c r="J71" s="26">
        <f t="shared" si="10"/>
        <v>0</v>
      </c>
      <c r="K71" s="34">
        <f t="shared" si="11"/>
        <v>0</v>
      </c>
      <c r="L71" s="40"/>
    </row>
    <row r="72" spans="1:12" hidden="1" x14ac:dyDescent="0.2">
      <c r="A72" s="28">
        <f>$B$23*47</f>
        <v>47</v>
      </c>
      <c r="B72" s="26">
        <f t="shared" si="6"/>
        <v>0</v>
      </c>
      <c r="C72" s="34">
        <f t="shared" si="7"/>
        <v>0</v>
      </c>
      <c r="D72" s="71"/>
      <c r="E72" s="25">
        <f>$F$23*47</f>
        <v>47</v>
      </c>
      <c r="F72" s="26">
        <f t="shared" si="8"/>
        <v>0</v>
      </c>
      <c r="G72" s="34">
        <f t="shared" si="9"/>
        <v>0</v>
      </c>
      <c r="H72" s="71"/>
      <c r="I72" s="25">
        <f>$J$23*47</f>
        <v>47</v>
      </c>
      <c r="J72" s="26">
        <f t="shared" si="10"/>
        <v>0</v>
      </c>
      <c r="K72" s="34">
        <f t="shared" si="11"/>
        <v>0</v>
      </c>
      <c r="L72" s="40"/>
    </row>
    <row r="73" spans="1:12" hidden="1" x14ac:dyDescent="0.2">
      <c r="A73" s="28">
        <f>$B$23*48</f>
        <v>48</v>
      </c>
      <c r="B73" s="26">
        <f t="shared" si="6"/>
        <v>0</v>
      </c>
      <c r="C73" s="34">
        <f t="shared" si="7"/>
        <v>0</v>
      </c>
      <c r="D73" s="71"/>
      <c r="E73" s="25">
        <f>$F$23*48</f>
        <v>48</v>
      </c>
      <c r="F73" s="26">
        <f t="shared" si="8"/>
        <v>0</v>
      </c>
      <c r="G73" s="34">
        <f t="shared" si="9"/>
        <v>0</v>
      </c>
      <c r="H73" s="71"/>
      <c r="I73" s="25">
        <f>$J$23*48</f>
        <v>48</v>
      </c>
      <c r="J73" s="26">
        <f t="shared" si="10"/>
        <v>0</v>
      </c>
      <c r="K73" s="34">
        <f t="shared" si="11"/>
        <v>0</v>
      </c>
      <c r="L73" s="40"/>
    </row>
    <row r="74" spans="1:12" hidden="1" x14ac:dyDescent="0.2">
      <c r="A74" s="28">
        <f>$B$23*49</f>
        <v>49</v>
      </c>
      <c r="B74" s="26">
        <f t="shared" si="6"/>
        <v>0</v>
      </c>
      <c r="C74" s="34">
        <f t="shared" si="7"/>
        <v>0</v>
      </c>
      <c r="D74" s="71"/>
      <c r="E74" s="25">
        <f>$F$23*49</f>
        <v>49</v>
      </c>
      <c r="F74" s="26">
        <f t="shared" si="8"/>
        <v>0</v>
      </c>
      <c r="G74" s="34">
        <f t="shared" si="9"/>
        <v>0</v>
      </c>
      <c r="H74" s="71"/>
      <c r="I74" s="25">
        <f>$J$23*49</f>
        <v>49</v>
      </c>
      <c r="J74" s="26">
        <f t="shared" si="10"/>
        <v>0</v>
      </c>
      <c r="K74" s="34">
        <f t="shared" si="11"/>
        <v>0</v>
      </c>
      <c r="L74" s="40"/>
    </row>
    <row r="75" spans="1:12" hidden="1" x14ac:dyDescent="0.2">
      <c r="A75" s="72">
        <f>$B$23*50</f>
        <v>50</v>
      </c>
      <c r="B75" s="26">
        <f t="shared" si="6"/>
        <v>0</v>
      </c>
      <c r="C75" s="34">
        <f t="shared" si="7"/>
        <v>0</v>
      </c>
      <c r="D75" s="26"/>
      <c r="E75" s="26">
        <f>$F$23*50</f>
        <v>50</v>
      </c>
      <c r="F75" s="26">
        <f t="shared" si="8"/>
        <v>0</v>
      </c>
      <c r="G75" s="34">
        <f t="shared" si="9"/>
        <v>0</v>
      </c>
      <c r="H75" s="26"/>
      <c r="I75" s="26">
        <f>$J$23*50</f>
        <v>50</v>
      </c>
      <c r="J75" s="26">
        <f t="shared" si="10"/>
        <v>0</v>
      </c>
      <c r="K75" s="34">
        <f t="shared" si="11"/>
        <v>0</v>
      </c>
      <c r="L75" s="40"/>
    </row>
    <row r="76" spans="1:12" ht="27.75" customHeight="1" x14ac:dyDescent="0.2">
      <c r="A76" s="10" t="str">
        <f>'LCC-kalkyl'!A76</f>
        <v>Nuvärde underhålls- och driftkostnad</v>
      </c>
      <c r="B76" s="35">
        <f>SUM(C26:C75)</f>
        <v>150000</v>
      </c>
      <c r="C76" s="16"/>
      <c r="D76" s="40"/>
      <c r="E76" s="10" t="str">
        <f>'LCC-kalkyl'!E76</f>
        <v>Nuvärde underhålls- och driftkostnad</v>
      </c>
      <c r="F76" s="30">
        <f>SUM(G26:G75)</f>
        <v>135000</v>
      </c>
      <c r="G76" s="16"/>
      <c r="H76" s="40"/>
      <c r="I76" s="10" t="str">
        <f>'LCC-kalkyl'!I76</f>
        <v>Nuvärde underhålls- och driftkostnad</v>
      </c>
      <c r="J76" s="30">
        <f>SUM(K26:K75)</f>
        <v>630</v>
      </c>
      <c r="K76" s="16"/>
      <c r="L76" s="40"/>
    </row>
    <row r="77" spans="1:12" x14ac:dyDescent="0.2">
      <c r="A77" s="10"/>
      <c r="B77" s="35"/>
      <c r="C77" s="16"/>
      <c r="D77" s="40"/>
      <c r="E77" s="10"/>
      <c r="F77" s="30"/>
      <c r="G77" s="16"/>
      <c r="H77" s="40"/>
      <c r="I77" s="10"/>
      <c r="J77" s="30"/>
      <c r="K77" s="16"/>
      <c r="L77" s="40"/>
    </row>
    <row r="78" spans="1:12" x14ac:dyDescent="0.2">
      <c r="A78" s="36" t="s">
        <v>161</v>
      </c>
      <c r="B78" s="37"/>
      <c r="C78" s="22"/>
      <c r="D78" s="40"/>
      <c r="E78" s="36" t="s">
        <v>161</v>
      </c>
      <c r="F78" s="38"/>
      <c r="G78" s="22"/>
      <c r="H78" s="40"/>
      <c r="I78" s="36" t="s">
        <v>161</v>
      </c>
      <c r="J78" s="38"/>
      <c r="K78" s="22"/>
      <c r="L78" s="40"/>
    </row>
    <row r="79" spans="1:12" x14ac:dyDescent="0.2">
      <c r="A79" s="9" t="s">
        <v>19</v>
      </c>
      <c r="B79" s="45">
        <f>'LCC-kalkyl'!B79</f>
        <v>5</v>
      </c>
      <c r="C79" s="19" t="s">
        <v>7</v>
      </c>
      <c r="D79" s="40"/>
      <c r="E79" s="9" t="s">
        <v>19</v>
      </c>
      <c r="F79" s="45">
        <f>'LCC-kalkyl'!F79</f>
        <v>7</v>
      </c>
      <c r="G79" s="19" t="s">
        <v>7</v>
      </c>
      <c r="H79" s="40"/>
      <c r="I79" s="9" t="s">
        <v>19</v>
      </c>
      <c r="J79" s="45">
        <f>'LCC-kalkyl'!J79</f>
        <v>10</v>
      </c>
      <c r="K79" s="19" t="s">
        <v>7</v>
      </c>
      <c r="L79" s="40"/>
    </row>
    <row r="80" spans="1:12" x14ac:dyDescent="0.2">
      <c r="A80" s="11" t="s">
        <v>18</v>
      </c>
      <c r="B80" s="30">
        <f>'LCC-kalkyl'!B80</f>
        <v>20000</v>
      </c>
      <c r="C80" s="13"/>
      <c r="D80" s="40"/>
      <c r="E80" s="11" t="s">
        <v>18</v>
      </c>
      <c r="F80" s="30">
        <f>'LCC-kalkyl'!F80</f>
        <v>30000</v>
      </c>
      <c r="G80" s="13"/>
      <c r="H80" s="40"/>
      <c r="I80" s="11" t="s">
        <v>18</v>
      </c>
      <c r="J80" s="30">
        <f>'LCC-kalkyl'!J80</f>
        <v>25000</v>
      </c>
      <c r="K80" s="13"/>
      <c r="L80" s="40"/>
    </row>
    <row r="81" spans="1:12" hidden="1" x14ac:dyDescent="0.2">
      <c r="A81" s="25" t="s">
        <v>8</v>
      </c>
      <c r="B81" s="26"/>
      <c r="C81" s="27" t="s">
        <v>9</v>
      </c>
      <c r="D81" s="40"/>
      <c r="E81" s="25" t="s">
        <v>8</v>
      </c>
      <c r="F81" s="26"/>
      <c r="G81" s="27" t="s">
        <v>9</v>
      </c>
      <c r="H81" s="40"/>
      <c r="I81" s="25" t="s">
        <v>8</v>
      </c>
      <c r="J81" s="30"/>
      <c r="K81" s="27" t="s">
        <v>9</v>
      </c>
      <c r="L81" s="40"/>
    </row>
    <row r="82" spans="1:12" hidden="1" x14ac:dyDescent="0.2">
      <c r="A82" s="48">
        <f>B79</f>
        <v>5</v>
      </c>
      <c r="B82" s="52">
        <f t="shared" ref="B82:B113" si="12">IF(A82&lt;=$B$11,A82,0)</f>
        <v>5</v>
      </c>
      <c r="C82" s="53">
        <f t="shared" ref="C82:C113" si="13">IF(B82&gt;=1,$B$80/POWER(1+$B$7,B82),0)</f>
        <v>20000</v>
      </c>
      <c r="D82" s="40"/>
      <c r="E82" s="48">
        <f>F79</f>
        <v>7</v>
      </c>
      <c r="F82" s="52">
        <f t="shared" ref="F82:F113" si="14">IF(E82&lt;=$B$11,E82,0)</f>
        <v>7</v>
      </c>
      <c r="G82" s="53">
        <f t="shared" ref="G82:G113" si="15">IF(F82&gt;=1,$F$80/POWER(1+$B$7,F82),0)</f>
        <v>30000</v>
      </c>
      <c r="H82" s="40"/>
      <c r="I82" s="48">
        <f>J79</f>
        <v>10</v>
      </c>
      <c r="J82" s="52">
        <f t="shared" ref="J82:J113" si="16">IF(I82&lt;=$B$11,I82,0)</f>
        <v>10</v>
      </c>
      <c r="K82" s="53">
        <f t="shared" ref="K82:K113" si="17">IF(J82&gt;=1,$J$80/POWER(1+$B$7,J82),0)</f>
        <v>25000</v>
      </c>
      <c r="L82" s="40"/>
    </row>
    <row r="83" spans="1:12" hidden="1" x14ac:dyDescent="0.2">
      <c r="A83" s="48">
        <f>$B$79+A82</f>
        <v>10</v>
      </c>
      <c r="B83" s="52">
        <f t="shared" si="12"/>
        <v>10</v>
      </c>
      <c r="C83" s="53">
        <f t="shared" si="13"/>
        <v>20000</v>
      </c>
      <c r="D83" s="40"/>
      <c r="E83" s="48">
        <f>$F$79+E82</f>
        <v>14</v>
      </c>
      <c r="F83" s="52">
        <f t="shared" si="14"/>
        <v>14</v>
      </c>
      <c r="G83" s="53">
        <f t="shared" si="15"/>
        <v>30000</v>
      </c>
      <c r="H83" s="40"/>
      <c r="I83" s="48">
        <f>$J$79+I82</f>
        <v>20</v>
      </c>
      <c r="J83" s="52">
        <f t="shared" si="16"/>
        <v>20</v>
      </c>
      <c r="K83" s="53">
        <f t="shared" si="17"/>
        <v>25000</v>
      </c>
      <c r="L83" s="40"/>
    </row>
    <row r="84" spans="1:12" hidden="1" x14ac:dyDescent="0.2">
      <c r="A84" s="48">
        <f t="shared" ref="A84:A131" si="18">$B$79+A83</f>
        <v>15</v>
      </c>
      <c r="B84" s="52">
        <f t="shared" si="12"/>
        <v>15</v>
      </c>
      <c r="C84" s="53">
        <f t="shared" si="13"/>
        <v>20000</v>
      </c>
      <c r="D84" s="40"/>
      <c r="E84" s="48">
        <f t="shared" ref="E84:E131" si="19">$F$79+E83</f>
        <v>21</v>
      </c>
      <c r="F84" s="52">
        <f t="shared" si="14"/>
        <v>21</v>
      </c>
      <c r="G84" s="53">
        <f t="shared" si="15"/>
        <v>30000</v>
      </c>
      <c r="H84" s="40"/>
      <c r="I84" s="48">
        <f t="shared" ref="I84:I131" si="20">$J$79+I83</f>
        <v>30</v>
      </c>
      <c r="J84" s="52">
        <f t="shared" si="16"/>
        <v>30</v>
      </c>
      <c r="K84" s="53">
        <f t="shared" si="17"/>
        <v>25000</v>
      </c>
      <c r="L84" s="40"/>
    </row>
    <row r="85" spans="1:12" hidden="1" x14ac:dyDescent="0.2">
      <c r="A85" s="48">
        <f t="shared" si="18"/>
        <v>20</v>
      </c>
      <c r="B85" s="52">
        <f t="shared" si="12"/>
        <v>20</v>
      </c>
      <c r="C85" s="53">
        <f t="shared" si="13"/>
        <v>20000</v>
      </c>
      <c r="D85" s="40"/>
      <c r="E85" s="48">
        <f t="shared" si="19"/>
        <v>28</v>
      </c>
      <c r="F85" s="52">
        <f t="shared" si="14"/>
        <v>28</v>
      </c>
      <c r="G85" s="53">
        <f t="shared" si="15"/>
        <v>30000</v>
      </c>
      <c r="H85" s="40"/>
      <c r="I85" s="48">
        <f t="shared" si="20"/>
        <v>40</v>
      </c>
      <c r="J85" s="52">
        <f t="shared" si="16"/>
        <v>0</v>
      </c>
      <c r="K85" s="53">
        <f t="shared" si="17"/>
        <v>0</v>
      </c>
      <c r="L85" s="40"/>
    </row>
    <row r="86" spans="1:12" hidden="1" x14ac:dyDescent="0.2">
      <c r="A86" s="48">
        <f t="shared" si="18"/>
        <v>25</v>
      </c>
      <c r="B86" s="52">
        <f t="shared" si="12"/>
        <v>25</v>
      </c>
      <c r="C86" s="53">
        <f t="shared" si="13"/>
        <v>20000</v>
      </c>
      <c r="D86" s="40"/>
      <c r="E86" s="48">
        <f t="shared" si="19"/>
        <v>35</v>
      </c>
      <c r="F86" s="52">
        <f t="shared" si="14"/>
        <v>0</v>
      </c>
      <c r="G86" s="53">
        <f t="shared" si="15"/>
        <v>0</v>
      </c>
      <c r="H86" s="40"/>
      <c r="I86" s="48">
        <f t="shared" si="20"/>
        <v>50</v>
      </c>
      <c r="J86" s="52">
        <f t="shared" si="16"/>
        <v>0</v>
      </c>
      <c r="K86" s="53">
        <f t="shared" si="17"/>
        <v>0</v>
      </c>
      <c r="L86" s="40"/>
    </row>
    <row r="87" spans="1:12" hidden="1" x14ac:dyDescent="0.2">
      <c r="A87" s="48">
        <f t="shared" si="18"/>
        <v>30</v>
      </c>
      <c r="B87" s="52">
        <f t="shared" si="12"/>
        <v>30</v>
      </c>
      <c r="C87" s="53">
        <f t="shared" si="13"/>
        <v>20000</v>
      </c>
      <c r="D87" s="40"/>
      <c r="E87" s="48">
        <f t="shared" si="19"/>
        <v>42</v>
      </c>
      <c r="F87" s="52">
        <f t="shared" si="14"/>
        <v>0</v>
      </c>
      <c r="G87" s="53">
        <f t="shared" si="15"/>
        <v>0</v>
      </c>
      <c r="H87" s="40"/>
      <c r="I87" s="48">
        <f t="shared" si="20"/>
        <v>60</v>
      </c>
      <c r="J87" s="52">
        <f t="shared" si="16"/>
        <v>0</v>
      </c>
      <c r="K87" s="53">
        <f t="shared" si="17"/>
        <v>0</v>
      </c>
      <c r="L87" s="40"/>
    </row>
    <row r="88" spans="1:12" hidden="1" x14ac:dyDescent="0.2">
      <c r="A88" s="48">
        <f t="shared" si="18"/>
        <v>35</v>
      </c>
      <c r="B88" s="52">
        <f t="shared" si="12"/>
        <v>0</v>
      </c>
      <c r="C88" s="53">
        <f t="shared" si="13"/>
        <v>0</v>
      </c>
      <c r="D88" s="40"/>
      <c r="E88" s="48">
        <f t="shared" si="19"/>
        <v>49</v>
      </c>
      <c r="F88" s="52">
        <f t="shared" si="14"/>
        <v>0</v>
      </c>
      <c r="G88" s="53">
        <f t="shared" si="15"/>
        <v>0</v>
      </c>
      <c r="H88" s="40"/>
      <c r="I88" s="48">
        <f t="shared" si="20"/>
        <v>70</v>
      </c>
      <c r="J88" s="52">
        <f t="shared" si="16"/>
        <v>0</v>
      </c>
      <c r="K88" s="53">
        <f t="shared" si="17"/>
        <v>0</v>
      </c>
      <c r="L88" s="40"/>
    </row>
    <row r="89" spans="1:12" hidden="1" x14ac:dyDescent="0.2">
      <c r="A89" s="48">
        <f t="shared" si="18"/>
        <v>40</v>
      </c>
      <c r="B89" s="52">
        <f t="shared" si="12"/>
        <v>0</v>
      </c>
      <c r="C89" s="53">
        <f t="shared" si="13"/>
        <v>0</v>
      </c>
      <c r="D89" s="40"/>
      <c r="E89" s="48">
        <f t="shared" si="19"/>
        <v>56</v>
      </c>
      <c r="F89" s="52">
        <f t="shared" si="14"/>
        <v>0</v>
      </c>
      <c r="G89" s="53">
        <f t="shared" si="15"/>
        <v>0</v>
      </c>
      <c r="H89" s="40"/>
      <c r="I89" s="48">
        <f t="shared" si="20"/>
        <v>80</v>
      </c>
      <c r="J89" s="52">
        <f t="shared" si="16"/>
        <v>0</v>
      </c>
      <c r="K89" s="53">
        <f t="shared" si="17"/>
        <v>0</v>
      </c>
      <c r="L89" s="40"/>
    </row>
    <row r="90" spans="1:12" hidden="1" x14ac:dyDescent="0.2">
      <c r="A90" s="48">
        <f t="shared" si="18"/>
        <v>45</v>
      </c>
      <c r="B90" s="52">
        <f t="shared" si="12"/>
        <v>0</v>
      </c>
      <c r="C90" s="53">
        <f t="shared" si="13"/>
        <v>0</v>
      </c>
      <c r="D90" s="40"/>
      <c r="E90" s="48">
        <f t="shared" si="19"/>
        <v>63</v>
      </c>
      <c r="F90" s="52">
        <f t="shared" si="14"/>
        <v>0</v>
      </c>
      <c r="G90" s="53">
        <f t="shared" si="15"/>
        <v>0</v>
      </c>
      <c r="H90" s="40"/>
      <c r="I90" s="48">
        <f t="shared" si="20"/>
        <v>90</v>
      </c>
      <c r="J90" s="52">
        <f t="shared" si="16"/>
        <v>0</v>
      </c>
      <c r="K90" s="53">
        <f t="shared" si="17"/>
        <v>0</v>
      </c>
      <c r="L90" s="40"/>
    </row>
    <row r="91" spans="1:12" hidden="1" x14ac:dyDescent="0.2">
      <c r="A91" s="48">
        <f t="shared" si="18"/>
        <v>50</v>
      </c>
      <c r="B91" s="52">
        <f t="shared" si="12"/>
        <v>0</v>
      </c>
      <c r="C91" s="53">
        <f t="shared" si="13"/>
        <v>0</v>
      </c>
      <c r="D91" s="40"/>
      <c r="E91" s="48">
        <f t="shared" si="19"/>
        <v>70</v>
      </c>
      <c r="F91" s="52">
        <f t="shared" si="14"/>
        <v>0</v>
      </c>
      <c r="G91" s="53">
        <f t="shared" si="15"/>
        <v>0</v>
      </c>
      <c r="H91" s="40"/>
      <c r="I91" s="48">
        <f t="shared" si="20"/>
        <v>100</v>
      </c>
      <c r="J91" s="52">
        <f t="shared" si="16"/>
        <v>0</v>
      </c>
      <c r="K91" s="53">
        <f t="shared" si="17"/>
        <v>0</v>
      </c>
      <c r="L91" s="40"/>
    </row>
    <row r="92" spans="1:12" hidden="1" x14ac:dyDescent="0.2">
      <c r="A92" s="48">
        <f t="shared" si="18"/>
        <v>55</v>
      </c>
      <c r="B92" s="52">
        <f t="shared" si="12"/>
        <v>0</v>
      </c>
      <c r="C92" s="53">
        <f t="shared" si="13"/>
        <v>0</v>
      </c>
      <c r="D92" s="40"/>
      <c r="E92" s="48">
        <f t="shared" si="19"/>
        <v>77</v>
      </c>
      <c r="F92" s="52">
        <f t="shared" si="14"/>
        <v>0</v>
      </c>
      <c r="G92" s="53">
        <f t="shared" si="15"/>
        <v>0</v>
      </c>
      <c r="H92" s="40"/>
      <c r="I92" s="48">
        <f t="shared" si="20"/>
        <v>110</v>
      </c>
      <c r="J92" s="52">
        <f t="shared" si="16"/>
        <v>0</v>
      </c>
      <c r="K92" s="53">
        <f t="shared" si="17"/>
        <v>0</v>
      </c>
      <c r="L92" s="40"/>
    </row>
    <row r="93" spans="1:12" hidden="1" x14ac:dyDescent="0.2">
      <c r="A93" s="48">
        <f t="shared" si="18"/>
        <v>60</v>
      </c>
      <c r="B93" s="52">
        <f t="shared" si="12"/>
        <v>0</v>
      </c>
      <c r="C93" s="53">
        <f t="shared" si="13"/>
        <v>0</v>
      </c>
      <c r="D93" s="40"/>
      <c r="E93" s="48">
        <f t="shared" si="19"/>
        <v>84</v>
      </c>
      <c r="F93" s="52">
        <f t="shared" si="14"/>
        <v>0</v>
      </c>
      <c r="G93" s="53">
        <f t="shared" si="15"/>
        <v>0</v>
      </c>
      <c r="H93" s="40"/>
      <c r="I93" s="48">
        <f t="shared" si="20"/>
        <v>120</v>
      </c>
      <c r="J93" s="52">
        <f t="shared" si="16"/>
        <v>0</v>
      </c>
      <c r="K93" s="53">
        <f t="shared" si="17"/>
        <v>0</v>
      </c>
      <c r="L93" s="40"/>
    </row>
    <row r="94" spans="1:12" hidden="1" x14ac:dyDescent="0.2">
      <c r="A94" s="48">
        <f t="shared" si="18"/>
        <v>65</v>
      </c>
      <c r="B94" s="52">
        <f t="shared" si="12"/>
        <v>0</v>
      </c>
      <c r="C94" s="53">
        <f t="shared" si="13"/>
        <v>0</v>
      </c>
      <c r="D94" s="40"/>
      <c r="E94" s="48">
        <f t="shared" si="19"/>
        <v>91</v>
      </c>
      <c r="F94" s="52">
        <f t="shared" si="14"/>
        <v>0</v>
      </c>
      <c r="G94" s="53">
        <f t="shared" si="15"/>
        <v>0</v>
      </c>
      <c r="H94" s="40"/>
      <c r="I94" s="48">
        <f t="shared" si="20"/>
        <v>130</v>
      </c>
      <c r="J94" s="52">
        <f t="shared" si="16"/>
        <v>0</v>
      </c>
      <c r="K94" s="53">
        <f t="shared" si="17"/>
        <v>0</v>
      </c>
      <c r="L94" s="40"/>
    </row>
    <row r="95" spans="1:12" hidden="1" x14ac:dyDescent="0.2">
      <c r="A95" s="48">
        <f t="shared" si="18"/>
        <v>70</v>
      </c>
      <c r="B95" s="52">
        <f t="shared" si="12"/>
        <v>0</v>
      </c>
      <c r="C95" s="53">
        <f t="shared" si="13"/>
        <v>0</v>
      </c>
      <c r="D95" s="40"/>
      <c r="E95" s="48">
        <f t="shared" si="19"/>
        <v>98</v>
      </c>
      <c r="F95" s="52">
        <f t="shared" si="14"/>
        <v>0</v>
      </c>
      <c r="G95" s="53">
        <f t="shared" si="15"/>
        <v>0</v>
      </c>
      <c r="H95" s="40"/>
      <c r="I95" s="48">
        <f t="shared" si="20"/>
        <v>140</v>
      </c>
      <c r="J95" s="52">
        <f t="shared" si="16"/>
        <v>0</v>
      </c>
      <c r="K95" s="53">
        <f t="shared" si="17"/>
        <v>0</v>
      </c>
      <c r="L95" s="40"/>
    </row>
    <row r="96" spans="1:12" hidden="1" x14ac:dyDescent="0.2">
      <c r="A96" s="48">
        <f t="shared" si="18"/>
        <v>75</v>
      </c>
      <c r="B96" s="52">
        <f t="shared" si="12"/>
        <v>0</v>
      </c>
      <c r="C96" s="53">
        <f t="shared" si="13"/>
        <v>0</v>
      </c>
      <c r="D96" s="40"/>
      <c r="E96" s="48">
        <f t="shared" si="19"/>
        <v>105</v>
      </c>
      <c r="F96" s="52">
        <f t="shared" si="14"/>
        <v>0</v>
      </c>
      <c r="G96" s="53">
        <f t="shared" si="15"/>
        <v>0</v>
      </c>
      <c r="H96" s="40"/>
      <c r="I96" s="48">
        <f t="shared" si="20"/>
        <v>150</v>
      </c>
      <c r="J96" s="52">
        <f t="shared" si="16"/>
        <v>0</v>
      </c>
      <c r="K96" s="53">
        <f t="shared" si="17"/>
        <v>0</v>
      </c>
      <c r="L96" s="40"/>
    </row>
    <row r="97" spans="1:12" hidden="1" x14ac:dyDescent="0.2">
      <c r="A97" s="48">
        <f t="shared" si="18"/>
        <v>80</v>
      </c>
      <c r="B97" s="52">
        <f t="shared" si="12"/>
        <v>0</v>
      </c>
      <c r="C97" s="53">
        <f t="shared" si="13"/>
        <v>0</v>
      </c>
      <c r="D97" s="40"/>
      <c r="E97" s="48">
        <f t="shared" si="19"/>
        <v>112</v>
      </c>
      <c r="F97" s="52">
        <f t="shared" si="14"/>
        <v>0</v>
      </c>
      <c r="G97" s="53">
        <f t="shared" si="15"/>
        <v>0</v>
      </c>
      <c r="H97" s="40"/>
      <c r="I97" s="48">
        <f t="shared" si="20"/>
        <v>160</v>
      </c>
      <c r="J97" s="52">
        <f t="shared" si="16"/>
        <v>0</v>
      </c>
      <c r="K97" s="53">
        <f t="shared" si="17"/>
        <v>0</v>
      </c>
      <c r="L97" s="40"/>
    </row>
    <row r="98" spans="1:12" hidden="1" x14ac:dyDescent="0.2">
      <c r="A98" s="48">
        <f t="shared" si="18"/>
        <v>85</v>
      </c>
      <c r="B98" s="52">
        <f t="shared" si="12"/>
        <v>0</v>
      </c>
      <c r="C98" s="53">
        <f t="shared" si="13"/>
        <v>0</v>
      </c>
      <c r="D98" s="40"/>
      <c r="E98" s="48">
        <f t="shared" si="19"/>
        <v>119</v>
      </c>
      <c r="F98" s="52">
        <f t="shared" si="14"/>
        <v>0</v>
      </c>
      <c r="G98" s="53">
        <f t="shared" si="15"/>
        <v>0</v>
      </c>
      <c r="H98" s="40"/>
      <c r="I98" s="48">
        <f t="shared" si="20"/>
        <v>170</v>
      </c>
      <c r="J98" s="52">
        <f t="shared" si="16"/>
        <v>0</v>
      </c>
      <c r="K98" s="53">
        <f t="shared" si="17"/>
        <v>0</v>
      </c>
      <c r="L98" s="40"/>
    </row>
    <row r="99" spans="1:12" hidden="1" x14ac:dyDescent="0.2">
      <c r="A99" s="48">
        <f t="shared" si="18"/>
        <v>90</v>
      </c>
      <c r="B99" s="52">
        <f t="shared" si="12"/>
        <v>0</v>
      </c>
      <c r="C99" s="53">
        <f t="shared" si="13"/>
        <v>0</v>
      </c>
      <c r="D99" s="40"/>
      <c r="E99" s="48">
        <f t="shared" si="19"/>
        <v>126</v>
      </c>
      <c r="F99" s="52">
        <f t="shared" si="14"/>
        <v>0</v>
      </c>
      <c r="G99" s="53">
        <f t="shared" si="15"/>
        <v>0</v>
      </c>
      <c r="H99" s="40"/>
      <c r="I99" s="48">
        <f t="shared" si="20"/>
        <v>180</v>
      </c>
      <c r="J99" s="52">
        <f t="shared" si="16"/>
        <v>0</v>
      </c>
      <c r="K99" s="53">
        <f t="shared" si="17"/>
        <v>0</v>
      </c>
      <c r="L99" s="40"/>
    </row>
    <row r="100" spans="1:12" hidden="1" x14ac:dyDescent="0.2">
      <c r="A100" s="48">
        <f t="shared" si="18"/>
        <v>95</v>
      </c>
      <c r="B100" s="52">
        <f t="shared" si="12"/>
        <v>0</v>
      </c>
      <c r="C100" s="53">
        <f t="shared" si="13"/>
        <v>0</v>
      </c>
      <c r="D100" s="40"/>
      <c r="E100" s="48">
        <f t="shared" si="19"/>
        <v>133</v>
      </c>
      <c r="F100" s="52">
        <f t="shared" si="14"/>
        <v>0</v>
      </c>
      <c r="G100" s="53">
        <f t="shared" si="15"/>
        <v>0</v>
      </c>
      <c r="H100" s="40"/>
      <c r="I100" s="48">
        <f t="shared" si="20"/>
        <v>190</v>
      </c>
      <c r="J100" s="52">
        <f t="shared" si="16"/>
        <v>0</v>
      </c>
      <c r="K100" s="53">
        <f t="shared" si="17"/>
        <v>0</v>
      </c>
      <c r="L100" s="40"/>
    </row>
    <row r="101" spans="1:12" hidden="1" x14ac:dyDescent="0.2">
      <c r="A101" s="48">
        <f t="shared" si="18"/>
        <v>100</v>
      </c>
      <c r="B101" s="52">
        <f t="shared" si="12"/>
        <v>0</v>
      </c>
      <c r="C101" s="53">
        <f t="shared" si="13"/>
        <v>0</v>
      </c>
      <c r="D101" s="40"/>
      <c r="E101" s="48">
        <f t="shared" si="19"/>
        <v>140</v>
      </c>
      <c r="F101" s="52">
        <f t="shared" si="14"/>
        <v>0</v>
      </c>
      <c r="G101" s="53">
        <f t="shared" si="15"/>
        <v>0</v>
      </c>
      <c r="H101" s="40"/>
      <c r="I101" s="48">
        <f t="shared" si="20"/>
        <v>200</v>
      </c>
      <c r="J101" s="52">
        <f t="shared" si="16"/>
        <v>0</v>
      </c>
      <c r="K101" s="53">
        <f t="shared" si="17"/>
        <v>0</v>
      </c>
      <c r="L101" s="40"/>
    </row>
    <row r="102" spans="1:12" hidden="1" x14ac:dyDescent="0.2">
      <c r="A102" s="48">
        <f t="shared" si="18"/>
        <v>105</v>
      </c>
      <c r="B102" s="52">
        <f t="shared" si="12"/>
        <v>0</v>
      </c>
      <c r="C102" s="53">
        <f t="shared" si="13"/>
        <v>0</v>
      </c>
      <c r="D102" s="40"/>
      <c r="E102" s="48">
        <f t="shared" si="19"/>
        <v>147</v>
      </c>
      <c r="F102" s="52">
        <f t="shared" si="14"/>
        <v>0</v>
      </c>
      <c r="G102" s="53">
        <f t="shared" si="15"/>
        <v>0</v>
      </c>
      <c r="H102" s="40"/>
      <c r="I102" s="48">
        <f t="shared" si="20"/>
        <v>210</v>
      </c>
      <c r="J102" s="52">
        <f t="shared" si="16"/>
        <v>0</v>
      </c>
      <c r="K102" s="53">
        <f t="shared" si="17"/>
        <v>0</v>
      </c>
      <c r="L102" s="40"/>
    </row>
    <row r="103" spans="1:12" hidden="1" x14ac:dyDescent="0.2">
      <c r="A103" s="48">
        <f t="shared" si="18"/>
        <v>110</v>
      </c>
      <c r="B103" s="52">
        <f t="shared" si="12"/>
        <v>0</v>
      </c>
      <c r="C103" s="53">
        <f t="shared" si="13"/>
        <v>0</v>
      </c>
      <c r="D103" s="40"/>
      <c r="E103" s="48">
        <f t="shared" si="19"/>
        <v>154</v>
      </c>
      <c r="F103" s="52">
        <f t="shared" si="14"/>
        <v>0</v>
      </c>
      <c r="G103" s="53">
        <f t="shared" si="15"/>
        <v>0</v>
      </c>
      <c r="H103" s="40"/>
      <c r="I103" s="48">
        <f t="shared" si="20"/>
        <v>220</v>
      </c>
      <c r="J103" s="52">
        <f t="shared" si="16"/>
        <v>0</v>
      </c>
      <c r="K103" s="53">
        <f t="shared" si="17"/>
        <v>0</v>
      </c>
      <c r="L103" s="40"/>
    </row>
    <row r="104" spans="1:12" hidden="1" x14ac:dyDescent="0.2">
      <c r="A104" s="48">
        <f t="shared" si="18"/>
        <v>115</v>
      </c>
      <c r="B104" s="52">
        <f t="shared" si="12"/>
        <v>0</v>
      </c>
      <c r="C104" s="53">
        <f t="shared" si="13"/>
        <v>0</v>
      </c>
      <c r="D104" s="40"/>
      <c r="E104" s="48">
        <f t="shared" si="19"/>
        <v>161</v>
      </c>
      <c r="F104" s="52">
        <f t="shared" si="14"/>
        <v>0</v>
      </c>
      <c r="G104" s="53">
        <f t="shared" si="15"/>
        <v>0</v>
      </c>
      <c r="H104" s="40"/>
      <c r="I104" s="48">
        <f t="shared" si="20"/>
        <v>230</v>
      </c>
      <c r="J104" s="52">
        <f t="shared" si="16"/>
        <v>0</v>
      </c>
      <c r="K104" s="53">
        <f t="shared" si="17"/>
        <v>0</v>
      </c>
      <c r="L104" s="40"/>
    </row>
    <row r="105" spans="1:12" hidden="1" x14ac:dyDescent="0.2">
      <c r="A105" s="48">
        <f t="shared" si="18"/>
        <v>120</v>
      </c>
      <c r="B105" s="52">
        <f t="shared" si="12"/>
        <v>0</v>
      </c>
      <c r="C105" s="53">
        <f t="shared" si="13"/>
        <v>0</v>
      </c>
      <c r="D105" s="40"/>
      <c r="E105" s="48">
        <f t="shared" si="19"/>
        <v>168</v>
      </c>
      <c r="F105" s="52">
        <f t="shared" si="14"/>
        <v>0</v>
      </c>
      <c r="G105" s="53">
        <f t="shared" si="15"/>
        <v>0</v>
      </c>
      <c r="H105" s="40"/>
      <c r="I105" s="48">
        <f t="shared" si="20"/>
        <v>240</v>
      </c>
      <c r="J105" s="52">
        <f t="shared" si="16"/>
        <v>0</v>
      </c>
      <c r="K105" s="53">
        <f t="shared" si="17"/>
        <v>0</v>
      </c>
      <c r="L105" s="40"/>
    </row>
    <row r="106" spans="1:12" hidden="1" x14ac:dyDescent="0.2">
      <c r="A106" s="48">
        <f t="shared" si="18"/>
        <v>125</v>
      </c>
      <c r="B106" s="52">
        <f t="shared" si="12"/>
        <v>0</v>
      </c>
      <c r="C106" s="53">
        <f t="shared" si="13"/>
        <v>0</v>
      </c>
      <c r="D106" s="40"/>
      <c r="E106" s="48">
        <f t="shared" si="19"/>
        <v>175</v>
      </c>
      <c r="F106" s="52">
        <f t="shared" si="14"/>
        <v>0</v>
      </c>
      <c r="G106" s="53">
        <f t="shared" si="15"/>
        <v>0</v>
      </c>
      <c r="H106" s="40"/>
      <c r="I106" s="48">
        <f t="shared" si="20"/>
        <v>250</v>
      </c>
      <c r="J106" s="52">
        <f t="shared" si="16"/>
        <v>0</v>
      </c>
      <c r="K106" s="53">
        <f t="shared" si="17"/>
        <v>0</v>
      </c>
      <c r="L106" s="40"/>
    </row>
    <row r="107" spans="1:12" hidden="1" x14ac:dyDescent="0.2">
      <c r="A107" s="48">
        <f t="shared" si="18"/>
        <v>130</v>
      </c>
      <c r="B107" s="52">
        <f t="shared" si="12"/>
        <v>0</v>
      </c>
      <c r="C107" s="53">
        <f t="shared" si="13"/>
        <v>0</v>
      </c>
      <c r="D107" s="40"/>
      <c r="E107" s="48">
        <f t="shared" si="19"/>
        <v>182</v>
      </c>
      <c r="F107" s="52">
        <f t="shared" si="14"/>
        <v>0</v>
      </c>
      <c r="G107" s="53">
        <f t="shared" si="15"/>
        <v>0</v>
      </c>
      <c r="H107" s="40"/>
      <c r="I107" s="48">
        <f t="shared" si="20"/>
        <v>260</v>
      </c>
      <c r="J107" s="52">
        <f t="shared" si="16"/>
        <v>0</v>
      </c>
      <c r="K107" s="53">
        <f t="shared" si="17"/>
        <v>0</v>
      </c>
      <c r="L107" s="40"/>
    </row>
    <row r="108" spans="1:12" hidden="1" x14ac:dyDescent="0.2">
      <c r="A108" s="48">
        <f t="shared" si="18"/>
        <v>135</v>
      </c>
      <c r="B108" s="52">
        <f t="shared" si="12"/>
        <v>0</v>
      </c>
      <c r="C108" s="53">
        <f t="shared" si="13"/>
        <v>0</v>
      </c>
      <c r="D108" s="40"/>
      <c r="E108" s="48">
        <f t="shared" si="19"/>
        <v>189</v>
      </c>
      <c r="F108" s="52">
        <f t="shared" si="14"/>
        <v>0</v>
      </c>
      <c r="G108" s="53">
        <f t="shared" si="15"/>
        <v>0</v>
      </c>
      <c r="H108" s="40"/>
      <c r="I108" s="48">
        <f t="shared" si="20"/>
        <v>270</v>
      </c>
      <c r="J108" s="52">
        <f t="shared" si="16"/>
        <v>0</v>
      </c>
      <c r="K108" s="53">
        <f t="shared" si="17"/>
        <v>0</v>
      </c>
      <c r="L108" s="40"/>
    </row>
    <row r="109" spans="1:12" hidden="1" x14ac:dyDescent="0.2">
      <c r="A109" s="48">
        <f t="shared" si="18"/>
        <v>140</v>
      </c>
      <c r="B109" s="52">
        <f t="shared" si="12"/>
        <v>0</v>
      </c>
      <c r="C109" s="53">
        <f t="shared" si="13"/>
        <v>0</v>
      </c>
      <c r="D109" s="40"/>
      <c r="E109" s="48">
        <f t="shared" si="19"/>
        <v>196</v>
      </c>
      <c r="F109" s="52">
        <f t="shared" si="14"/>
        <v>0</v>
      </c>
      <c r="G109" s="53">
        <f t="shared" si="15"/>
        <v>0</v>
      </c>
      <c r="H109" s="40"/>
      <c r="I109" s="48">
        <f t="shared" si="20"/>
        <v>280</v>
      </c>
      <c r="J109" s="52">
        <f t="shared" si="16"/>
        <v>0</v>
      </c>
      <c r="K109" s="53">
        <f t="shared" si="17"/>
        <v>0</v>
      </c>
      <c r="L109" s="40"/>
    </row>
    <row r="110" spans="1:12" hidden="1" x14ac:dyDescent="0.2">
      <c r="A110" s="48">
        <f t="shared" si="18"/>
        <v>145</v>
      </c>
      <c r="B110" s="52">
        <f t="shared" si="12"/>
        <v>0</v>
      </c>
      <c r="C110" s="53">
        <f t="shared" si="13"/>
        <v>0</v>
      </c>
      <c r="D110" s="40"/>
      <c r="E110" s="48">
        <f t="shared" si="19"/>
        <v>203</v>
      </c>
      <c r="F110" s="52">
        <f t="shared" si="14"/>
        <v>0</v>
      </c>
      <c r="G110" s="53">
        <f t="shared" si="15"/>
        <v>0</v>
      </c>
      <c r="H110" s="40"/>
      <c r="I110" s="48">
        <f t="shared" si="20"/>
        <v>290</v>
      </c>
      <c r="J110" s="52">
        <f t="shared" si="16"/>
        <v>0</v>
      </c>
      <c r="K110" s="53">
        <f t="shared" si="17"/>
        <v>0</v>
      </c>
      <c r="L110" s="40"/>
    </row>
    <row r="111" spans="1:12" hidden="1" x14ac:dyDescent="0.2">
      <c r="A111" s="48">
        <f t="shared" si="18"/>
        <v>150</v>
      </c>
      <c r="B111" s="52">
        <f t="shared" si="12"/>
        <v>0</v>
      </c>
      <c r="C111" s="53">
        <f t="shared" si="13"/>
        <v>0</v>
      </c>
      <c r="D111" s="40"/>
      <c r="E111" s="48">
        <f t="shared" si="19"/>
        <v>210</v>
      </c>
      <c r="F111" s="52">
        <f t="shared" si="14"/>
        <v>0</v>
      </c>
      <c r="G111" s="53">
        <f t="shared" si="15"/>
        <v>0</v>
      </c>
      <c r="H111" s="40"/>
      <c r="I111" s="48">
        <f t="shared" si="20"/>
        <v>300</v>
      </c>
      <c r="J111" s="52">
        <f t="shared" si="16"/>
        <v>0</v>
      </c>
      <c r="K111" s="53">
        <f t="shared" si="17"/>
        <v>0</v>
      </c>
      <c r="L111" s="40"/>
    </row>
    <row r="112" spans="1:12" hidden="1" x14ac:dyDescent="0.2">
      <c r="A112" s="48">
        <f t="shared" si="18"/>
        <v>155</v>
      </c>
      <c r="B112" s="52">
        <f t="shared" si="12"/>
        <v>0</v>
      </c>
      <c r="C112" s="53">
        <f t="shared" si="13"/>
        <v>0</v>
      </c>
      <c r="D112" s="40"/>
      <c r="E112" s="48">
        <f t="shared" si="19"/>
        <v>217</v>
      </c>
      <c r="F112" s="52">
        <f t="shared" si="14"/>
        <v>0</v>
      </c>
      <c r="G112" s="53">
        <f t="shared" si="15"/>
        <v>0</v>
      </c>
      <c r="H112" s="40"/>
      <c r="I112" s="48">
        <f t="shared" si="20"/>
        <v>310</v>
      </c>
      <c r="J112" s="52">
        <f t="shared" si="16"/>
        <v>0</v>
      </c>
      <c r="K112" s="53">
        <f t="shared" si="17"/>
        <v>0</v>
      </c>
      <c r="L112" s="40"/>
    </row>
    <row r="113" spans="1:12" hidden="1" x14ac:dyDescent="0.2">
      <c r="A113" s="48">
        <f t="shared" si="18"/>
        <v>160</v>
      </c>
      <c r="B113" s="52">
        <f t="shared" si="12"/>
        <v>0</v>
      </c>
      <c r="C113" s="53">
        <f t="shared" si="13"/>
        <v>0</v>
      </c>
      <c r="D113" s="40"/>
      <c r="E113" s="48">
        <f t="shared" si="19"/>
        <v>224</v>
      </c>
      <c r="F113" s="52">
        <f t="shared" si="14"/>
        <v>0</v>
      </c>
      <c r="G113" s="53">
        <f t="shared" si="15"/>
        <v>0</v>
      </c>
      <c r="H113" s="40"/>
      <c r="I113" s="48">
        <f t="shared" si="20"/>
        <v>320</v>
      </c>
      <c r="J113" s="52">
        <f t="shared" si="16"/>
        <v>0</v>
      </c>
      <c r="K113" s="53">
        <f t="shared" si="17"/>
        <v>0</v>
      </c>
      <c r="L113" s="40"/>
    </row>
    <row r="114" spans="1:12" hidden="1" x14ac:dyDescent="0.2">
      <c r="A114" s="48">
        <f t="shared" si="18"/>
        <v>165</v>
      </c>
      <c r="B114" s="52">
        <f t="shared" ref="B114:B131" si="21">IF(A114&lt;=$B$11,A114,0)</f>
        <v>0</v>
      </c>
      <c r="C114" s="53">
        <f t="shared" ref="C114:C131" si="22">IF(B114&gt;=1,$B$80/POWER(1+$B$7,B114),0)</f>
        <v>0</v>
      </c>
      <c r="D114" s="40"/>
      <c r="E114" s="48">
        <f t="shared" si="19"/>
        <v>231</v>
      </c>
      <c r="F114" s="52">
        <f t="shared" ref="F114:F131" si="23">IF(E114&lt;=$B$11,E114,0)</f>
        <v>0</v>
      </c>
      <c r="G114" s="53">
        <f t="shared" ref="G114:G131" si="24">IF(F114&gt;=1,$F$80/POWER(1+$B$7,F114),0)</f>
        <v>0</v>
      </c>
      <c r="H114" s="40"/>
      <c r="I114" s="48">
        <f t="shared" si="20"/>
        <v>330</v>
      </c>
      <c r="J114" s="52">
        <f t="shared" ref="J114:J131" si="25">IF(I114&lt;=$B$11,I114,0)</f>
        <v>0</v>
      </c>
      <c r="K114" s="53">
        <f t="shared" ref="K114:K131" si="26">IF(J114&gt;=1,$J$80/POWER(1+$B$7,J114),0)</f>
        <v>0</v>
      </c>
      <c r="L114" s="40"/>
    </row>
    <row r="115" spans="1:12" hidden="1" x14ac:dyDescent="0.2">
      <c r="A115" s="48">
        <f t="shared" si="18"/>
        <v>170</v>
      </c>
      <c r="B115" s="52">
        <f t="shared" si="21"/>
        <v>0</v>
      </c>
      <c r="C115" s="53">
        <f t="shared" si="22"/>
        <v>0</v>
      </c>
      <c r="D115" s="40"/>
      <c r="E115" s="48">
        <f t="shared" si="19"/>
        <v>238</v>
      </c>
      <c r="F115" s="52">
        <f t="shared" si="23"/>
        <v>0</v>
      </c>
      <c r="G115" s="53">
        <f t="shared" si="24"/>
        <v>0</v>
      </c>
      <c r="H115" s="40"/>
      <c r="I115" s="48">
        <f t="shared" si="20"/>
        <v>340</v>
      </c>
      <c r="J115" s="52">
        <f t="shared" si="25"/>
        <v>0</v>
      </c>
      <c r="K115" s="53">
        <f t="shared" si="26"/>
        <v>0</v>
      </c>
      <c r="L115" s="40"/>
    </row>
    <row r="116" spans="1:12" hidden="1" x14ac:dyDescent="0.2">
      <c r="A116" s="48">
        <f t="shared" si="18"/>
        <v>175</v>
      </c>
      <c r="B116" s="52">
        <f t="shared" si="21"/>
        <v>0</v>
      </c>
      <c r="C116" s="53">
        <f t="shared" si="22"/>
        <v>0</v>
      </c>
      <c r="D116" s="40"/>
      <c r="E116" s="48">
        <f t="shared" si="19"/>
        <v>245</v>
      </c>
      <c r="F116" s="52">
        <f t="shared" si="23"/>
        <v>0</v>
      </c>
      <c r="G116" s="53">
        <f t="shared" si="24"/>
        <v>0</v>
      </c>
      <c r="H116" s="40"/>
      <c r="I116" s="48">
        <f t="shared" si="20"/>
        <v>350</v>
      </c>
      <c r="J116" s="52">
        <f t="shared" si="25"/>
        <v>0</v>
      </c>
      <c r="K116" s="53">
        <f t="shared" si="26"/>
        <v>0</v>
      </c>
      <c r="L116" s="40"/>
    </row>
    <row r="117" spans="1:12" hidden="1" x14ac:dyDescent="0.2">
      <c r="A117" s="48">
        <f t="shared" si="18"/>
        <v>180</v>
      </c>
      <c r="B117" s="52">
        <f t="shared" si="21"/>
        <v>0</v>
      </c>
      <c r="C117" s="53">
        <f t="shared" si="22"/>
        <v>0</v>
      </c>
      <c r="D117" s="40"/>
      <c r="E117" s="48">
        <f t="shared" si="19"/>
        <v>252</v>
      </c>
      <c r="F117" s="52">
        <f t="shared" si="23"/>
        <v>0</v>
      </c>
      <c r="G117" s="53">
        <f t="shared" si="24"/>
        <v>0</v>
      </c>
      <c r="H117" s="40"/>
      <c r="I117" s="48">
        <f t="shared" si="20"/>
        <v>360</v>
      </c>
      <c r="J117" s="52">
        <f t="shared" si="25"/>
        <v>0</v>
      </c>
      <c r="K117" s="53">
        <f t="shared" si="26"/>
        <v>0</v>
      </c>
      <c r="L117" s="40"/>
    </row>
    <row r="118" spans="1:12" hidden="1" x14ac:dyDescent="0.2">
      <c r="A118" s="48">
        <f t="shared" si="18"/>
        <v>185</v>
      </c>
      <c r="B118" s="52">
        <f t="shared" si="21"/>
        <v>0</v>
      </c>
      <c r="C118" s="53">
        <f t="shared" si="22"/>
        <v>0</v>
      </c>
      <c r="D118" s="40"/>
      <c r="E118" s="48">
        <f t="shared" si="19"/>
        <v>259</v>
      </c>
      <c r="F118" s="52">
        <f t="shared" si="23"/>
        <v>0</v>
      </c>
      <c r="G118" s="53">
        <f t="shared" si="24"/>
        <v>0</v>
      </c>
      <c r="H118" s="40"/>
      <c r="I118" s="48">
        <f t="shared" si="20"/>
        <v>370</v>
      </c>
      <c r="J118" s="52">
        <f t="shared" si="25"/>
        <v>0</v>
      </c>
      <c r="K118" s="53">
        <f t="shared" si="26"/>
        <v>0</v>
      </c>
      <c r="L118" s="40"/>
    </row>
    <row r="119" spans="1:12" hidden="1" x14ac:dyDescent="0.2">
      <c r="A119" s="48">
        <f t="shared" si="18"/>
        <v>190</v>
      </c>
      <c r="B119" s="52">
        <f t="shared" si="21"/>
        <v>0</v>
      </c>
      <c r="C119" s="53">
        <f t="shared" si="22"/>
        <v>0</v>
      </c>
      <c r="D119" s="40"/>
      <c r="E119" s="48">
        <f t="shared" si="19"/>
        <v>266</v>
      </c>
      <c r="F119" s="52">
        <f t="shared" si="23"/>
        <v>0</v>
      </c>
      <c r="G119" s="53">
        <f t="shared" si="24"/>
        <v>0</v>
      </c>
      <c r="H119" s="40"/>
      <c r="I119" s="48">
        <f t="shared" si="20"/>
        <v>380</v>
      </c>
      <c r="J119" s="52">
        <f t="shared" si="25"/>
        <v>0</v>
      </c>
      <c r="K119" s="53">
        <f t="shared" si="26"/>
        <v>0</v>
      </c>
      <c r="L119" s="40"/>
    </row>
    <row r="120" spans="1:12" hidden="1" x14ac:dyDescent="0.2">
      <c r="A120" s="48">
        <f t="shared" si="18"/>
        <v>195</v>
      </c>
      <c r="B120" s="52">
        <f t="shared" si="21"/>
        <v>0</v>
      </c>
      <c r="C120" s="53">
        <f t="shared" si="22"/>
        <v>0</v>
      </c>
      <c r="D120" s="40"/>
      <c r="E120" s="48">
        <f t="shared" si="19"/>
        <v>273</v>
      </c>
      <c r="F120" s="52">
        <f t="shared" si="23"/>
        <v>0</v>
      </c>
      <c r="G120" s="53">
        <f t="shared" si="24"/>
        <v>0</v>
      </c>
      <c r="H120" s="40"/>
      <c r="I120" s="48">
        <f t="shared" si="20"/>
        <v>390</v>
      </c>
      <c r="J120" s="52">
        <f t="shared" si="25"/>
        <v>0</v>
      </c>
      <c r="K120" s="53">
        <f t="shared" si="26"/>
        <v>0</v>
      </c>
      <c r="L120" s="40"/>
    </row>
    <row r="121" spans="1:12" hidden="1" x14ac:dyDescent="0.2">
      <c r="A121" s="48">
        <f t="shared" si="18"/>
        <v>200</v>
      </c>
      <c r="B121" s="52">
        <f t="shared" si="21"/>
        <v>0</v>
      </c>
      <c r="C121" s="53">
        <f t="shared" si="22"/>
        <v>0</v>
      </c>
      <c r="D121" s="40"/>
      <c r="E121" s="48">
        <f t="shared" si="19"/>
        <v>280</v>
      </c>
      <c r="F121" s="52">
        <f t="shared" si="23"/>
        <v>0</v>
      </c>
      <c r="G121" s="53">
        <f t="shared" si="24"/>
        <v>0</v>
      </c>
      <c r="H121" s="40"/>
      <c r="I121" s="48">
        <f t="shared" si="20"/>
        <v>400</v>
      </c>
      <c r="J121" s="52">
        <f t="shared" si="25"/>
        <v>0</v>
      </c>
      <c r="K121" s="53">
        <f t="shared" si="26"/>
        <v>0</v>
      </c>
      <c r="L121" s="40"/>
    </row>
    <row r="122" spans="1:12" hidden="1" x14ac:dyDescent="0.2">
      <c r="A122" s="48">
        <f t="shared" si="18"/>
        <v>205</v>
      </c>
      <c r="B122" s="52">
        <f t="shared" si="21"/>
        <v>0</v>
      </c>
      <c r="C122" s="53">
        <f t="shared" si="22"/>
        <v>0</v>
      </c>
      <c r="D122" s="40"/>
      <c r="E122" s="48">
        <f t="shared" si="19"/>
        <v>287</v>
      </c>
      <c r="F122" s="52">
        <f t="shared" si="23"/>
        <v>0</v>
      </c>
      <c r="G122" s="53">
        <f t="shared" si="24"/>
        <v>0</v>
      </c>
      <c r="H122" s="40"/>
      <c r="I122" s="48">
        <f t="shared" si="20"/>
        <v>410</v>
      </c>
      <c r="J122" s="52">
        <f t="shared" si="25"/>
        <v>0</v>
      </c>
      <c r="K122" s="53">
        <f t="shared" si="26"/>
        <v>0</v>
      </c>
      <c r="L122" s="40"/>
    </row>
    <row r="123" spans="1:12" hidden="1" x14ac:dyDescent="0.2">
      <c r="A123" s="48">
        <f t="shared" si="18"/>
        <v>210</v>
      </c>
      <c r="B123" s="52">
        <f t="shared" si="21"/>
        <v>0</v>
      </c>
      <c r="C123" s="53">
        <f t="shared" si="22"/>
        <v>0</v>
      </c>
      <c r="D123" s="40"/>
      <c r="E123" s="48">
        <f t="shared" si="19"/>
        <v>294</v>
      </c>
      <c r="F123" s="52">
        <f t="shared" si="23"/>
        <v>0</v>
      </c>
      <c r="G123" s="53">
        <f t="shared" si="24"/>
        <v>0</v>
      </c>
      <c r="H123" s="40"/>
      <c r="I123" s="48">
        <f t="shared" si="20"/>
        <v>420</v>
      </c>
      <c r="J123" s="52">
        <f t="shared" si="25"/>
        <v>0</v>
      </c>
      <c r="K123" s="53">
        <f t="shared" si="26"/>
        <v>0</v>
      </c>
      <c r="L123" s="40"/>
    </row>
    <row r="124" spans="1:12" hidden="1" x14ac:dyDescent="0.2">
      <c r="A124" s="48">
        <f t="shared" si="18"/>
        <v>215</v>
      </c>
      <c r="B124" s="52">
        <f t="shared" si="21"/>
        <v>0</v>
      </c>
      <c r="C124" s="53">
        <f t="shared" si="22"/>
        <v>0</v>
      </c>
      <c r="D124" s="40"/>
      <c r="E124" s="48">
        <f t="shared" si="19"/>
        <v>301</v>
      </c>
      <c r="F124" s="52">
        <f t="shared" si="23"/>
        <v>0</v>
      </c>
      <c r="G124" s="53">
        <f t="shared" si="24"/>
        <v>0</v>
      </c>
      <c r="H124" s="40"/>
      <c r="I124" s="48">
        <f t="shared" si="20"/>
        <v>430</v>
      </c>
      <c r="J124" s="52">
        <f t="shared" si="25"/>
        <v>0</v>
      </c>
      <c r="K124" s="53">
        <f t="shared" si="26"/>
        <v>0</v>
      </c>
      <c r="L124" s="40"/>
    </row>
    <row r="125" spans="1:12" hidden="1" x14ac:dyDescent="0.2">
      <c r="A125" s="48">
        <f t="shared" si="18"/>
        <v>220</v>
      </c>
      <c r="B125" s="52">
        <f t="shared" si="21"/>
        <v>0</v>
      </c>
      <c r="C125" s="53">
        <f t="shared" si="22"/>
        <v>0</v>
      </c>
      <c r="D125" s="40"/>
      <c r="E125" s="48">
        <f t="shared" si="19"/>
        <v>308</v>
      </c>
      <c r="F125" s="52">
        <f t="shared" si="23"/>
        <v>0</v>
      </c>
      <c r="G125" s="53">
        <f t="shared" si="24"/>
        <v>0</v>
      </c>
      <c r="H125" s="40"/>
      <c r="I125" s="48">
        <f t="shared" si="20"/>
        <v>440</v>
      </c>
      <c r="J125" s="52">
        <f t="shared" si="25"/>
        <v>0</v>
      </c>
      <c r="K125" s="53">
        <f t="shared" si="26"/>
        <v>0</v>
      </c>
      <c r="L125" s="40"/>
    </row>
    <row r="126" spans="1:12" hidden="1" x14ac:dyDescent="0.2">
      <c r="A126" s="48">
        <f t="shared" si="18"/>
        <v>225</v>
      </c>
      <c r="B126" s="52">
        <f t="shared" si="21"/>
        <v>0</v>
      </c>
      <c r="C126" s="53">
        <f t="shared" si="22"/>
        <v>0</v>
      </c>
      <c r="D126" s="40"/>
      <c r="E126" s="48">
        <f t="shared" si="19"/>
        <v>315</v>
      </c>
      <c r="F126" s="52">
        <f t="shared" si="23"/>
        <v>0</v>
      </c>
      <c r="G126" s="53">
        <f t="shared" si="24"/>
        <v>0</v>
      </c>
      <c r="H126" s="40"/>
      <c r="I126" s="48">
        <f t="shared" si="20"/>
        <v>450</v>
      </c>
      <c r="J126" s="52">
        <f t="shared" si="25"/>
        <v>0</v>
      </c>
      <c r="K126" s="53">
        <f t="shared" si="26"/>
        <v>0</v>
      </c>
      <c r="L126" s="40"/>
    </row>
    <row r="127" spans="1:12" hidden="1" x14ac:dyDescent="0.2">
      <c r="A127" s="48">
        <f t="shared" si="18"/>
        <v>230</v>
      </c>
      <c r="B127" s="52">
        <f t="shared" si="21"/>
        <v>0</v>
      </c>
      <c r="C127" s="53">
        <f t="shared" si="22"/>
        <v>0</v>
      </c>
      <c r="D127" s="40"/>
      <c r="E127" s="48">
        <f t="shared" si="19"/>
        <v>322</v>
      </c>
      <c r="F127" s="52">
        <f t="shared" si="23"/>
        <v>0</v>
      </c>
      <c r="G127" s="53">
        <f t="shared" si="24"/>
        <v>0</v>
      </c>
      <c r="H127" s="40"/>
      <c r="I127" s="48">
        <f t="shared" si="20"/>
        <v>460</v>
      </c>
      <c r="J127" s="52">
        <f t="shared" si="25"/>
        <v>0</v>
      </c>
      <c r="K127" s="53">
        <f t="shared" si="26"/>
        <v>0</v>
      </c>
      <c r="L127" s="40"/>
    </row>
    <row r="128" spans="1:12" hidden="1" x14ac:dyDescent="0.2">
      <c r="A128" s="48">
        <f t="shared" si="18"/>
        <v>235</v>
      </c>
      <c r="B128" s="52">
        <f t="shared" si="21"/>
        <v>0</v>
      </c>
      <c r="C128" s="53">
        <f t="shared" si="22"/>
        <v>0</v>
      </c>
      <c r="D128" s="40"/>
      <c r="E128" s="48">
        <f t="shared" si="19"/>
        <v>329</v>
      </c>
      <c r="F128" s="52">
        <f t="shared" si="23"/>
        <v>0</v>
      </c>
      <c r="G128" s="53">
        <f t="shared" si="24"/>
        <v>0</v>
      </c>
      <c r="H128" s="40"/>
      <c r="I128" s="48">
        <f t="shared" si="20"/>
        <v>470</v>
      </c>
      <c r="J128" s="52">
        <f t="shared" si="25"/>
        <v>0</v>
      </c>
      <c r="K128" s="53">
        <f t="shared" si="26"/>
        <v>0</v>
      </c>
      <c r="L128" s="40"/>
    </row>
    <row r="129" spans="1:14" hidden="1" x14ac:dyDescent="0.2">
      <c r="A129" s="48">
        <f t="shared" si="18"/>
        <v>240</v>
      </c>
      <c r="B129" s="52">
        <f t="shared" si="21"/>
        <v>0</v>
      </c>
      <c r="C129" s="53">
        <f t="shared" si="22"/>
        <v>0</v>
      </c>
      <c r="D129" s="40"/>
      <c r="E129" s="48">
        <f t="shared" si="19"/>
        <v>336</v>
      </c>
      <c r="F129" s="52">
        <f t="shared" si="23"/>
        <v>0</v>
      </c>
      <c r="G129" s="53">
        <f t="shared" si="24"/>
        <v>0</v>
      </c>
      <c r="H129" s="40"/>
      <c r="I129" s="48">
        <f t="shared" si="20"/>
        <v>480</v>
      </c>
      <c r="J129" s="52">
        <f t="shared" si="25"/>
        <v>0</v>
      </c>
      <c r="K129" s="53">
        <f t="shared" si="26"/>
        <v>0</v>
      </c>
      <c r="L129" s="40"/>
    </row>
    <row r="130" spans="1:14" hidden="1" x14ac:dyDescent="0.2">
      <c r="A130" s="48">
        <f t="shared" si="18"/>
        <v>245</v>
      </c>
      <c r="B130" s="52">
        <f t="shared" si="21"/>
        <v>0</v>
      </c>
      <c r="C130" s="53">
        <f t="shared" si="22"/>
        <v>0</v>
      </c>
      <c r="D130" s="40"/>
      <c r="E130" s="48">
        <f t="shared" si="19"/>
        <v>343</v>
      </c>
      <c r="F130" s="52">
        <f t="shared" si="23"/>
        <v>0</v>
      </c>
      <c r="G130" s="53">
        <f t="shared" si="24"/>
        <v>0</v>
      </c>
      <c r="H130" s="40"/>
      <c r="I130" s="48">
        <f t="shared" si="20"/>
        <v>490</v>
      </c>
      <c r="J130" s="52">
        <f t="shared" si="25"/>
        <v>0</v>
      </c>
      <c r="K130" s="53">
        <f t="shared" si="26"/>
        <v>0</v>
      </c>
      <c r="L130" s="40"/>
    </row>
    <row r="131" spans="1:14" hidden="1" x14ac:dyDescent="0.2">
      <c r="A131" s="48">
        <f t="shared" si="18"/>
        <v>250</v>
      </c>
      <c r="B131" s="52">
        <f t="shared" si="21"/>
        <v>0</v>
      </c>
      <c r="C131" s="53">
        <f t="shared" si="22"/>
        <v>0</v>
      </c>
      <c r="D131" s="40"/>
      <c r="E131" s="48">
        <f t="shared" si="19"/>
        <v>350</v>
      </c>
      <c r="F131" s="52">
        <f t="shared" si="23"/>
        <v>0</v>
      </c>
      <c r="G131" s="53">
        <f t="shared" si="24"/>
        <v>0</v>
      </c>
      <c r="H131" s="40"/>
      <c r="I131" s="48">
        <f t="shared" si="20"/>
        <v>500</v>
      </c>
      <c r="J131" s="52">
        <f t="shared" si="25"/>
        <v>0</v>
      </c>
      <c r="K131" s="53">
        <f t="shared" si="26"/>
        <v>0</v>
      </c>
      <c r="L131" s="40"/>
    </row>
    <row r="132" spans="1:14" ht="25.5" x14ac:dyDescent="0.2">
      <c r="A132" s="48" t="s">
        <v>166</v>
      </c>
      <c r="B132" s="35">
        <f>SUM(C82:C131)</f>
        <v>120000</v>
      </c>
      <c r="C132" s="16"/>
      <c r="D132" s="40"/>
      <c r="E132" s="48" t="s">
        <v>166</v>
      </c>
      <c r="F132" s="30">
        <f>SUM(G82:G131)</f>
        <v>120000</v>
      </c>
      <c r="G132" s="16"/>
      <c r="H132" s="40"/>
      <c r="I132" s="48" t="s">
        <v>166</v>
      </c>
      <c r="J132" s="30">
        <f>SUM(K82:K131)</f>
        <v>75000</v>
      </c>
      <c r="K132" s="16"/>
      <c r="L132" s="40"/>
    </row>
    <row r="133" spans="1:14" x14ac:dyDescent="0.2">
      <c r="A133" s="10"/>
      <c r="B133" s="35"/>
      <c r="C133" s="16"/>
      <c r="D133" s="40"/>
      <c r="E133" s="10"/>
      <c r="F133" s="30"/>
      <c r="G133" s="16"/>
      <c r="H133" s="40"/>
      <c r="I133" s="50"/>
      <c r="J133" s="51"/>
      <c r="K133" s="14"/>
      <c r="L133" s="40"/>
    </row>
    <row r="134" spans="1:14" x14ac:dyDescent="0.2">
      <c r="A134" s="36" t="s">
        <v>162</v>
      </c>
      <c r="B134" s="37"/>
      <c r="C134" s="22"/>
      <c r="D134" s="40"/>
      <c r="E134" s="36" t="s">
        <v>162</v>
      </c>
      <c r="F134" s="38"/>
      <c r="G134" s="22"/>
      <c r="H134" s="40"/>
      <c r="I134" s="49" t="s">
        <v>162</v>
      </c>
      <c r="J134" s="32"/>
      <c r="K134" s="21"/>
      <c r="L134" s="40"/>
    </row>
    <row r="135" spans="1:14" x14ac:dyDescent="0.2">
      <c r="A135" s="9" t="s">
        <v>19</v>
      </c>
      <c r="B135" s="45">
        <f>'LCC-kalkyl'!B135</f>
        <v>20</v>
      </c>
      <c r="C135" s="19" t="s">
        <v>7</v>
      </c>
      <c r="D135" s="40"/>
      <c r="E135" s="9" t="s">
        <v>19</v>
      </c>
      <c r="F135" s="45">
        <f>'LCC-kalkyl'!F135</f>
        <v>15</v>
      </c>
      <c r="G135" s="19" t="s">
        <v>7</v>
      </c>
      <c r="H135" s="40"/>
      <c r="I135" s="9" t="s">
        <v>19</v>
      </c>
      <c r="J135" s="45">
        <f>'LCC-kalkyl'!J135</f>
        <v>25</v>
      </c>
      <c r="K135" s="19" t="s">
        <v>7</v>
      </c>
      <c r="L135" s="40"/>
      <c r="N135" s="46"/>
    </row>
    <row r="136" spans="1:14" x14ac:dyDescent="0.2">
      <c r="A136" s="11" t="s">
        <v>18</v>
      </c>
      <c r="B136" s="30">
        <f>'LCC-kalkyl'!B136</f>
        <v>500000</v>
      </c>
      <c r="C136" s="13"/>
      <c r="D136" s="40"/>
      <c r="E136" s="11" t="s">
        <v>18</v>
      </c>
      <c r="F136" s="30">
        <f>'LCC-kalkyl'!F136</f>
        <v>400000</v>
      </c>
      <c r="G136" s="13"/>
      <c r="H136" s="40"/>
      <c r="I136" s="11" t="s">
        <v>18</v>
      </c>
      <c r="J136" s="30">
        <f>'LCC-kalkyl'!J136</f>
        <v>600000</v>
      </c>
      <c r="K136" s="13"/>
      <c r="L136" s="40"/>
      <c r="N136" s="46"/>
    </row>
    <row r="137" spans="1:14" hidden="1" x14ac:dyDescent="0.2">
      <c r="A137" s="25" t="s">
        <v>8</v>
      </c>
      <c r="B137" s="35"/>
      <c r="C137" s="27" t="s">
        <v>9</v>
      </c>
      <c r="D137" s="40"/>
      <c r="E137" s="25" t="s">
        <v>8</v>
      </c>
      <c r="F137" s="30"/>
      <c r="G137" s="27" t="s">
        <v>9</v>
      </c>
      <c r="H137" s="40"/>
      <c r="I137" s="25" t="s">
        <v>8</v>
      </c>
      <c r="J137" s="30"/>
      <c r="K137" s="27" t="s">
        <v>9</v>
      </c>
      <c r="L137" s="40"/>
      <c r="N137" s="26"/>
    </row>
    <row r="138" spans="1:14" hidden="1" x14ac:dyDescent="0.2">
      <c r="A138" s="48">
        <f>B135</f>
        <v>20</v>
      </c>
      <c r="B138" s="52">
        <f>IF(A138&lt;=$B$11,A138,0)</f>
        <v>20</v>
      </c>
      <c r="C138" s="53">
        <f>IF(B138&gt;=1,$B$136/POWER(1+$B$7,B138),0)</f>
        <v>500000</v>
      </c>
      <c r="D138" s="40"/>
      <c r="E138" s="48">
        <f>F135</f>
        <v>15</v>
      </c>
      <c r="F138" s="56">
        <f t="shared" ref="F138:F169" si="27">IF(E138&lt;=$B$11,E138,0)</f>
        <v>15</v>
      </c>
      <c r="G138" s="53">
        <f t="shared" ref="G138:G169" si="28">IF(F138&gt;=1,$F$136/POWER(1+$B$7,F138),0)</f>
        <v>400000</v>
      </c>
      <c r="H138" s="40"/>
      <c r="I138" s="48">
        <f>J135</f>
        <v>25</v>
      </c>
      <c r="J138" s="56">
        <f t="shared" ref="J138:J169" si="29">IF(I138&lt;=$B$11,I138,0)</f>
        <v>25</v>
      </c>
      <c r="K138" s="53">
        <f t="shared" ref="K138:K169" si="30">IF(J138&gt;=1,$J$136/POWER(1+$B$7,J138),0)</f>
        <v>600000</v>
      </c>
      <c r="L138" s="40"/>
      <c r="N138" s="54"/>
    </row>
    <row r="139" spans="1:14" hidden="1" x14ac:dyDescent="0.2">
      <c r="A139" s="48">
        <f>$B$135+A138</f>
        <v>40</v>
      </c>
      <c r="B139" s="52">
        <f t="shared" ref="B139:B169" si="31">IF(A139&lt;=$B$11,A139,0)</f>
        <v>0</v>
      </c>
      <c r="C139" s="53">
        <f t="shared" ref="C139:C169" si="32">IF(B139&gt;=1,$B$136/POWER(1+$B$7,B139),0)</f>
        <v>0</v>
      </c>
      <c r="D139" s="40"/>
      <c r="E139" s="48">
        <f>$F$135+E138</f>
        <v>30</v>
      </c>
      <c r="F139" s="56">
        <f t="shared" si="27"/>
        <v>30</v>
      </c>
      <c r="G139" s="53">
        <f t="shared" si="28"/>
        <v>400000</v>
      </c>
      <c r="H139" s="40"/>
      <c r="I139" s="48">
        <f>$J$135+I138</f>
        <v>50</v>
      </c>
      <c r="J139" s="56">
        <f t="shared" si="29"/>
        <v>0</v>
      </c>
      <c r="K139" s="53">
        <f t="shared" si="30"/>
        <v>0</v>
      </c>
      <c r="L139" s="40"/>
      <c r="N139" s="54"/>
    </row>
    <row r="140" spans="1:14" hidden="1" x14ac:dyDescent="0.2">
      <c r="A140" s="48">
        <f t="shared" ref="A140:A187" si="33">$B$135+A139</f>
        <v>60</v>
      </c>
      <c r="B140" s="52">
        <f t="shared" si="31"/>
        <v>0</v>
      </c>
      <c r="C140" s="53">
        <f t="shared" si="32"/>
        <v>0</v>
      </c>
      <c r="D140" s="40"/>
      <c r="E140" s="48">
        <f t="shared" ref="E140:E187" si="34">$F$135+E139</f>
        <v>45</v>
      </c>
      <c r="F140" s="56">
        <f t="shared" si="27"/>
        <v>0</v>
      </c>
      <c r="G140" s="53">
        <f t="shared" si="28"/>
        <v>0</v>
      </c>
      <c r="H140" s="40"/>
      <c r="I140" s="48">
        <f t="shared" ref="I140:I187" si="35">$J$135+I139</f>
        <v>75</v>
      </c>
      <c r="J140" s="56">
        <f t="shared" si="29"/>
        <v>0</v>
      </c>
      <c r="K140" s="53">
        <f t="shared" si="30"/>
        <v>0</v>
      </c>
      <c r="L140" s="40"/>
      <c r="N140" s="54"/>
    </row>
    <row r="141" spans="1:14" hidden="1" x14ac:dyDescent="0.2">
      <c r="A141" s="48">
        <f t="shared" si="33"/>
        <v>80</v>
      </c>
      <c r="B141" s="52">
        <f t="shared" si="31"/>
        <v>0</v>
      </c>
      <c r="C141" s="53">
        <f t="shared" si="32"/>
        <v>0</v>
      </c>
      <c r="D141" s="40"/>
      <c r="E141" s="48">
        <f t="shared" si="34"/>
        <v>60</v>
      </c>
      <c r="F141" s="56">
        <f t="shared" si="27"/>
        <v>0</v>
      </c>
      <c r="G141" s="53">
        <f t="shared" si="28"/>
        <v>0</v>
      </c>
      <c r="H141" s="40"/>
      <c r="I141" s="48">
        <f t="shared" si="35"/>
        <v>100</v>
      </c>
      <c r="J141" s="56">
        <f t="shared" si="29"/>
        <v>0</v>
      </c>
      <c r="K141" s="53">
        <f t="shared" si="30"/>
        <v>0</v>
      </c>
      <c r="L141" s="40"/>
      <c r="N141" s="54"/>
    </row>
    <row r="142" spans="1:14" hidden="1" x14ac:dyDescent="0.2">
      <c r="A142" s="48">
        <f t="shared" si="33"/>
        <v>100</v>
      </c>
      <c r="B142" s="52">
        <f t="shared" si="31"/>
        <v>0</v>
      </c>
      <c r="C142" s="53">
        <f t="shared" si="32"/>
        <v>0</v>
      </c>
      <c r="D142" s="40"/>
      <c r="E142" s="48">
        <f t="shared" si="34"/>
        <v>75</v>
      </c>
      <c r="F142" s="56">
        <f t="shared" si="27"/>
        <v>0</v>
      </c>
      <c r="G142" s="53">
        <f t="shared" si="28"/>
        <v>0</v>
      </c>
      <c r="H142" s="40"/>
      <c r="I142" s="48">
        <f t="shared" si="35"/>
        <v>125</v>
      </c>
      <c r="J142" s="56">
        <f t="shared" si="29"/>
        <v>0</v>
      </c>
      <c r="K142" s="53">
        <f t="shared" si="30"/>
        <v>0</v>
      </c>
      <c r="L142" s="40"/>
      <c r="N142" s="54"/>
    </row>
    <row r="143" spans="1:14" hidden="1" x14ac:dyDescent="0.2">
      <c r="A143" s="48">
        <f t="shared" si="33"/>
        <v>120</v>
      </c>
      <c r="B143" s="52">
        <f t="shared" si="31"/>
        <v>0</v>
      </c>
      <c r="C143" s="53">
        <f t="shared" si="32"/>
        <v>0</v>
      </c>
      <c r="D143" s="40"/>
      <c r="E143" s="48">
        <f t="shared" si="34"/>
        <v>90</v>
      </c>
      <c r="F143" s="56">
        <f t="shared" si="27"/>
        <v>0</v>
      </c>
      <c r="G143" s="53">
        <f t="shared" si="28"/>
        <v>0</v>
      </c>
      <c r="H143" s="40"/>
      <c r="I143" s="48">
        <f t="shared" si="35"/>
        <v>150</v>
      </c>
      <c r="J143" s="56">
        <f t="shared" si="29"/>
        <v>0</v>
      </c>
      <c r="K143" s="53">
        <f t="shared" si="30"/>
        <v>0</v>
      </c>
      <c r="L143" s="40"/>
      <c r="N143" s="54"/>
    </row>
    <row r="144" spans="1:14" hidden="1" x14ac:dyDescent="0.2">
      <c r="A144" s="48">
        <f t="shared" si="33"/>
        <v>140</v>
      </c>
      <c r="B144" s="52">
        <f t="shared" si="31"/>
        <v>0</v>
      </c>
      <c r="C144" s="53">
        <f t="shared" si="32"/>
        <v>0</v>
      </c>
      <c r="D144" s="40"/>
      <c r="E144" s="48">
        <f t="shared" si="34"/>
        <v>105</v>
      </c>
      <c r="F144" s="56">
        <f t="shared" si="27"/>
        <v>0</v>
      </c>
      <c r="G144" s="53">
        <f t="shared" si="28"/>
        <v>0</v>
      </c>
      <c r="H144" s="40"/>
      <c r="I144" s="48">
        <f t="shared" si="35"/>
        <v>175</v>
      </c>
      <c r="J144" s="56">
        <f t="shared" si="29"/>
        <v>0</v>
      </c>
      <c r="K144" s="53">
        <f t="shared" si="30"/>
        <v>0</v>
      </c>
      <c r="L144" s="40"/>
      <c r="N144" s="54"/>
    </row>
    <row r="145" spans="1:14" hidden="1" x14ac:dyDescent="0.2">
      <c r="A145" s="48">
        <f t="shared" si="33"/>
        <v>160</v>
      </c>
      <c r="B145" s="52">
        <f t="shared" si="31"/>
        <v>0</v>
      </c>
      <c r="C145" s="53">
        <f t="shared" si="32"/>
        <v>0</v>
      </c>
      <c r="D145" s="40"/>
      <c r="E145" s="48">
        <f t="shared" si="34"/>
        <v>120</v>
      </c>
      <c r="F145" s="56">
        <f t="shared" si="27"/>
        <v>0</v>
      </c>
      <c r="G145" s="53">
        <f t="shared" si="28"/>
        <v>0</v>
      </c>
      <c r="H145" s="40"/>
      <c r="I145" s="48">
        <f t="shared" si="35"/>
        <v>200</v>
      </c>
      <c r="J145" s="56">
        <f t="shared" si="29"/>
        <v>0</v>
      </c>
      <c r="K145" s="53">
        <f t="shared" si="30"/>
        <v>0</v>
      </c>
      <c r="L145" s="40"/>
      <c r="N145" s="54"/>
    </row>
    <row r="146" spans="1:14" hidden="1" x14ac:dyDescent="0.2">
      <c r="A146" s="48">
        <f t="shared" si="33"/>
        <v>180</v>
      </c>
      <c r="B146" s="52">
        <f t="shared" si="31"/>
        <v>0</v>
      </c>
      <c r="C146" s="53">
        <f t="shared" si="32"/>
        <v>0</v>
      </c>
      <c r="D146" s="40"/>
      <c r="E146" s="48">
        <f t="shared" si="34"/>
        <v>135</v>
      </c>
      <c r="F146" s="56">
        <f t="shared" si="27"/>
        <v>0</v>
      </c>
      <c r="G146" s="53">
        <f t="shared" si="28"/>
        <v>0</v>
      </c>
      <c r="H146" s="40"/>
      <c r="I146" s="48">
        <f t="shared" si="35"/>
        <v>225</v>
      </c>
      <c r="J146" s="56">
        <f t="shared" si="29"/>
        <v>0</v>
      </c>
      <c r="K146" s="53">
        <f t="shared" si="30"/>
        <v>0</v>
      </c>
      <c r="L146" s="40"/>
      <c r="N146" s="54"/>
    </row>
    <row r="147" spans="1:14" hidden="1" x14ac:dyDescent="0.2">
      <c r="A147" s="48">
        <f t="shared" si="33"/>
        <v>200</v>
      </c>
      <c r="B147" s="52">
        <f t="shared" si="31"/>
        <v>0</v>
      </c>
      <c r="C147" s="53">
        <f t="shared" si="32"/>
        <v>0</v>
      </c>
      <c r="D147" s="40"/>
      <c r="E147" s="48">
        <f t="shared" si="34"/>
        <v>150</v>
      </c>
      <c r="F147" s="56">
        <f t="shared" si="27"/>
        <v>0</v>
      </c>
      <c r="G147" s="53">
        <f t="shared" si="28"/>
        <v>0</v>
      </c>
      <c r="H147" s="40"/>
      <c r="I147" s="48">
        <f t="shared" si="35"/>
        <v>250</v>
      </c>
      <c r="J147" s="56">
        <f t="shared" si="29"/>
        <v>0</v>
      </c>
      <c r="K147" s="53">
        <f t="shared" si="30"/>
        <v>0</v>
      </c>
      <c r="L147" s="40"/>
      <c r="N147" s="54"/>
    </row>
    <row r="148" spans="1:14" hidden="1" x14ac:dyDescent="0.2">
      <c r="A148" s="48">
        <f t="shared" si="33"/>
        <v>220</v>
      </c>
      <c r="B148" s="52">
        <f t="shared" si="31"/>
        <v>0</v>
      </c>
      <c r="C148" s="53">
        <f t="shared" si="32"/>
        <v>0</v>
      </c>
      <c r="D148" s="40"/>
      <c r="E148" s="48">
        <f t="shared" si="34"/>
        <v>165</v>
      </c>
      <c r="F148" s="56">
        <f t="shared" si="27"/>
        <v>0</v>
      </c>
      <c r="G148" s="53">
        <f t="shared" si="28"/>
        <v>0</v>
      </c>
      <c r="H148" s="40"/>
      <c r="I148" s="48">
        <f t="shared" si="35"/>
        <v>275</v>
      </c>
      <c r="J148" s="56">
        <f t="shared" si="29"/>
        <v>0</v>
      </c>
      <c r="K148" s="53">
        <f t="shared" si="30"/>
        <v>0</v>
      </c>
      <c r="L148" s="40"/>
      <c r="N148" s="54"/>
    </row>
    <row r="149" spans="1:14" hidden="1" x14ac:dyDescent="0.2">
      <c r="A149" s="48">
        <f t="shared" si="33"/>
        <v>240</v>
      </c>
      <c r="B149" s="52">
        <f t="shared" si="31"/>
        <v>0</v>
      </c>
      <c r="C149" s="53">
        <f t="shared" si="32"/>
        <v>0</v>
      </c>
      <c r="D149" s="40"/>
      <c r="E149" s="48">
        <f t="shared" si="34"/>
        <v>180</v>
      </c>
      <c r="F149" s="56">
        <f t="shared" si="27"/>
        <v>0</v>
      </c>
      <c r="G149" s="53">
        <f t="shared" si="28"/>
        <v>0</v>
      </c>
      <c r="H149" s="40"/>
      <c r="I149" s="48">
        <f t="shared" si="35"/>
        <v>300</v>
      </c>
      <c r="J149" s="56">
        <f t="shared" si="29"/>
        <v>0</v>
      </c>
      <c r="K149" s="53">
        <f t="shared" si="30"/>
        <v>0</v>
      </c>
      <c r="L149" s="40"/>
      <c r="N149" s="54"/>
    </row>
    <row r="150" spans="1:14" hidden="1" x14ac:dyDescent="0.2">
      <c r="A150" s="48">
        <f t="shared" si="33"/>
        <v>260</v>
      </c>
      <c r="B150" s="52">
        <f t="shared" si="31"/>
        <v>0</v>
      </c>
      <c r="C150" s="53">
        <f t="shared" si="32"/>
        <v>0</v>
      </c>
      <c r="D150" s="40"/>
      <c r="E150" s="48">
        <f t="shared" si="34"/>
        <v>195</v>
      </c>
      <c r="F150" s="56">
        <f t="shared" si="27"/>
        <v>0</v>
      </c>
      <c r="G150" s="53">
        <f t="shared" si="28"/>
        <v>0</v>
      </c>
      <c r="H150" s="40"/>
      <c r="I150" s="48">
        <f t="shared" si="35"/>
        <v>325</v>
      </c>
      <c r="J150" s="56">
        <f t="shared" si="29"/>
        <v>0</v>
      </c>
      <c r="K150" s="53">
        <f t="shared" si="30"/>
        <v>0</v>
      </c>
      <c r="L150" s="40"/>
      <c r="N150" s="54"/>
    </row>
    <row r="151" spans="1:14" hidden="1" x14ac:dyDescent="0.2">
      <c r="A151" s="48">
        <f t="shared" si="33"/>
        <v>280</v>
      </c>
      <c r="B151" s="52">
        <f t="shared" si="31"/>
        <v>0</v>
      </c>
      <c r="C151" s="53">
        <f t="shared" si="32"/>
        <v>0</v>
      </c>
      <c r="D151" s="40"/>
      <c r="E151" s="48">
        <f t="shared" si="34"/>
        <v>210</v>
      </c>
      <c r="F151" s="56">
        <f t="shared" si="27"/>
        <v>0</v>
      </c>
      <c r="G151" s="53">
        <f t="shared" si="28"/>
        <v>0</v>
      </c>
      <c r="H151" s="40"/>
      <c r="I151" s="48">
        <f t="shared" si="35"/>
        <v>350</v>
      </c>
      <c r="J151" s="56">
        <f t="shared" si="29"/>
        <v>0</v>
      </c>
      <c r="K151" s="53">
        <f t="shared" si="30"/>
        <v>0</v>
      </c>
      <c r="L151" s="40"/>
      <c r="N151" s="54"/>
    </row>
    <row r="152" spans="1:14" hidden="1" x14ac:dyDescent="0.2">
      <c r="A152" s="48">
        <f t="shared" si="33"/>
        <v>300</v>
      </c>
      <c r="B152" s="52">
        <f t="shared" si="31"/>
        <v>0</v>
      </c>
      <c r="C152" s="53">
        <f t="shared" si="32"/>
        <v>0</v>
      </c>
      <c r="D152" s="40"/>
      <c r="E152" s="48">
        <f t="shared" si="34"/>
        <v>225</v>
      </c>
      <c r="F152" s="56">
        <f t="shared" si="27"/>
        <v>0</v>
      </c>
      <c r="G152" s="53">
        <f t="shared" si="28"/>
        <v>0</v>
      </c>
      <c r="H152" s="40"/>
      <c r="I152" s="48">
        <f t="shared" si="35"/>
        <v>375</v>
      </c>
      <c r="J152" s="56">
        <f t="shared" si="29"/>
        <v>0</v>
      </c>
      <c r="K152" s="53">
        <f t="shared" si="30"/>
        <v>0</v>
      </c>
      <c r="L152" s="40"/>
      <c r="N152" s="54"/>
    </row>
    <row r="153" spans="1:14" hidden="1" x14ac:dyDescent="0.2">
      <c r="A153" s="48">
        <f t="shared" si="33"/>
        <v>320</v>
      </c>
      <c r="B153" s="52">
        <f t="shared" si="31"/>
        <v>0</v>
      </c>
      <c r="C153" s="53">
        <f t="shared" si="32"/>
        <v>0</v>
      </c>
      <c r="D153" s="40"/>
      <c r="E153" s="48">
        <f t="shared" si="34"/>
        <v>240</v>
      </c>
      <c r="F153" s="56">
        <f t="shared" si="27"/>
        <v>0</v>
      </c>
      <c r="G153" s="53">
        <f t="shared" si="28"/>
        <v>0</v>
      </c>
      <c r="H153" s="40"/>
      <c r="I153" s="48">
        <f t="shared" si="35"/>
        <v>400</v>
      </c>
      <c r="J153" s="56">
        <f t="shared" si="29"/>
        <v>0</v>
      </c>
      <c r="K153" s="53">
        <f t="shared" si="30"/>
        <v>0</v>
      </c>
      <c r="L153" s="40"/>
      <c r="N153" s="54"/>
    </row>
    <row r="154" spans="1:14" hidden="1" x14ac:dyDescent="0.2">
      <c r="A154" s="48">
        <f t="shared" si="33"/>
        <v>340</v>
      </c>
      <c r="B154" s="52">
        <f t="shared" si="31"/>
        <v>0</v>
      </c>
      <c r="C154" s="53">
        <f t="shared" si="32"/>
        <v>0</v>
      </c>
      <c r="D154" s="40"/>
      <c r="E154" s="48">
        <f t="shared" si="34"/>
        <v>255</v>
      </c>
      <c r="F154" s="56">
        <f t="shared" si="27"/>
        <v>0</v>
      </c>
      <c r="G154" s="53">
        <f t="shared" si="28"/>
        <v>0</v>
      </c>
      <c r="H154" s="40"/>
      <c r="I154" s="48">
        <f t="shared" si="35"/>
        <v>425</v>
      </c>
      <c r="J154" s="56">
        <f t="shared" si="29"/>
        <v>0</v>
      </c>
      <c r="K154" s="53">
        <f t="shared" si="30"/>
        <v>0</v>
      </c>
      <c r="L154" s="40"/>
      <c r="N154" s="54"/>
    </row>
    <row r="155" spans="1:14" hidden="1" x14ac:dyDescent="0.2">
      <c r="A155" s="48">
        <f t="shared" si="33"/>
        <v>360</v>
      </c>
      <c r="B155" s="52">
        <f t="shared" si="31"/>
        <v>0</v>
      </c>
      <c r="C155" s="53">
        <f t="shared" si="32"/>
        <v>0</v>
      </c>
      <c r="D155" s="40"/>
      <c r="E155" s="48">
        <f t="shared" si="34"/>
        <v>270</v>
      </c>
      <c r="F155" s="56">
        <f t="shared" si="27"/>
        <v>0</v>
      </c>
      <c r="G155" s="53">
        <f t="shared" si="28"/>
        <v>0</v>
      </c>
      <c r="H155" s="40"/>
      <c r="I155" s="48">
        <f t="shared" si="35"/>
        <v>450</v>
      </c>
      <c r="J155" s="56">
        <f t="shared" si="29"/>
        <v>0</v>
      </c>
      <c r="K155" s="53">
        <f t="shared" si="30"/>
        <v>0</v>
      </c>
      <c r="L155" s="40"/>
      <c r="N155" s="54"/>
    </row>
    <row r="156" spans="1:14" hidden="1" x14ac:dyDescent="0.2">
      <c r="A156" s="48">
        <f t="shared" si="33"/>
        <v>380</v>
      </c>
      <c r="B156" s="52">
        <f t="shared" si="31"/>
        <v>0</v>
      </c>
      <c r="C156" s="53">
        <f t="shared" si="32"/>
        <v>0</v>
      </c>
      <c r="D156" s="40"/>
      <c r="E156" s="48">
        <f t="shared" si="34"/>
        <v>285</v>
      </c>
      <c r="F156" s="56">
        <f t="shared" si="27"/>
        <v>0</v>
      </c>
      <c r="G156" s="53">
        <f t="shared" si="28"/>
        <v>0</v>
      </c>
      <c r="H156" s="40"/>
      <c r="I156" s="48">
        <f t="shared" si="35"/>
        <v>475</v>
      </c>
      <c r="J156" s="56">
        <f t="shared" si="29"/>
        <v>0</v>
      </c>
      <c r="K156" s="53">
        <f t="shared" si="30"/>
        <v>0</v>
      </c>
      <c r="L156" s="40"/>
      <c r="N156" s="54"/>
    </row>
    <row r="157" spans="1:14" hidden="1" x14ac:dyDescent="0.2">
      <c r="A157" s="48">
        <f t="shared" si="33"/>
        <v>400</v>
      </c>
      <c r="B157" s="52">
        <f t="shared" si="31"/>
        <v>0</v>
      </c>
      <c r="C157" s="53">
        <f t="shared" si="32"/>
        <v>0</v>
      </c>
      <c r="D157" s="40"/>
      <c r="E157" s="48">
        <f t="shared" si="34"/>
        <v>300</v>
      </c>
      <c r="F157" s="56">
        <f t="shared" si="27"/>
        <v>0</v>
      </c>
      <c r="G157" s="53">
        <f t="shared" si="28"/>
        <v>0</v>
      </c>
      <c r="H157" s="40"/>
      <c r="I157" s="48">
        <f t="shared" si="35"/>
        <v>500</v>
      </c>
      <c r="J157" s="56">
        <f t="shared" si="29"/>
        <v>0</v>
      </c>
      <c r="K157" s="53">
        <f t="shared" si="30"/>
        <v>0</v>
      </c>
      <c r="L157" s="40"/>
      <c r="N157" s="54"/>
    </row>
    <row r="158" spans="1:14" hidden="1" x14ac:dyDescent="0.2">
      <c r="A158" s="48">
        <f t="shared" si="33"/>
        <v>420</v>
      </c>
      <c r="B158" s="52">
        <f t="shared" si="31"/>
        <v>0</v>
      </c>
      <c r="C158" s="53">
        <f t="shared" si="32"/>
        <v>0</v>
      </c>
      <c r="D158" s="40"/>
      <c r="E158" s="48">
        <f t="shared" si="34"/>
        <v>315</v>
      </c>
      <c r="F158" s="56">
        <f t="shared" si="27"/>
        <v>0</v>
      </c>
      <c r="G158" s="53">
        <f t="shared" si="28"/>
        <v>0</v>
      </c>
      <c r="H158" s="40"/>
      <c r="I158" s="48">
        <f t="shared" si="35"/>
        <v>525</v>
      </c>
      <c r="J158" s="56">
        <f t="shared" si="29"/>
        <v>0</v>
      </c>
      <c r="K158" s="53">
        <f t="shared" si="30"/>
        <v>0</v>
      </c>
      <c r="L158" s="40"/>
      <c r="N158" s="54"/>
    </row>
    <row r="159" spans="1:14" hidden="1" x14ac:dyDescent="0.2">
      <c r="A159" s="48">
        <f t="shared" si="33"/>
        <v>440</v>
      </c>
      <c r="B159" s="52">
        <f t="shared" si="31"/>
        <v>0</v>
      </c>
      <c r="C159" s="53">
        <f t="shared" si="32"/>
        <v>0</v>
      </c>
      <c r="D159" s="40"/>
      <c r="E159" s="48">
        <f t="shared" si="34"/>
        <v>330</v>
      </c>
      <c r="F159" s="56">
        <f t="shared" si="27"/>
        <v>0</v>
      </c>
      <c r="G159" s="53">
        <f t="shared" si="28"/>
        <v>0</v>
      </c>
      <c r="H159" s="40"/>
      <c r="I159" s="48">
        <f t="shared" si="35"/>
        <v>550</v>
      </c>
      <c r="J159" s="56">
        <f t="shared" si="29"/>
        <v>0</v>
      </c>
      <c r="K159" s="53">
        <f t="shared" si="30"/>
        <v>0</v>
      </c>
      <c r="L159" s="40"/>
      <c r="N159" s="54"/>
    </row>
    <row r="160" spans="1:14" hidden="1" x14ac:dyDescent="0.2">
      <c r="A160" s="48">
        <f t="shared" si="33"/>
        <v>460</v>
      </c>
      <c r="B160" s="52">
        <f t="shared" si="31"/>
        <v>0</v>
      </c>
      <c r="C160" s="53">
        <f t="shared" si="32"/>
        <v>0</v>
      </c>
      <c r="D160" s="40"/>
      <c r="E160" s="48">
        <f t="shared" si="34"/>
        <v>345</v>
      </c>
      <c r="F160" s="56">
        <f t="shared" si="27"/>
        <v>0</v>
      </c>
      <c r="G160" s="53">
        <f t="shared" si="28"/>
        <v>0</v>
      </c>
      <c r="H160" s="40"/>
      <c r="I160" s="48">
        <f t="shared" si="35"/>
        <v>575</v>
      </c>
      <c r="J160" s="56">
        <f t="shared" si="29"/>
        <v>0</v>
      </c>
      <c r="K160" s="53">
        <f t="shared" si="30"/>
        <v>0</v>
      </c>
      <c r="L160" s="40"/>
      <c r="N160" s="54"/>
    </row>
    <row r="161" spans="1:14" hidden="1" x14ac:dyDescent="0.2">
      <c r="A161" s="48">
        <f t="shared" si="33"/>
        <v>480</v>
      </c>
      <c r="B161" s="52">
        <f t="shared" si="31"/>
        <v>0</v>
      </c>
      <c r="C161" s="53">
        <f t="shared" si="32"/>
        <v>0</v>
      </c>
      <c r="D161" s="40"/>
      <c r="E161" s="48">
        <f t="shared" si="34"/>
        <v>360</v>
      </c>
      <c r="F161" s="56">
        <f t="shared" si="27"/>
        <v>0</v>
      </c>
      <c r="G161" s="53">
        <f t="shared" si="28"/>
        <v>0</v>
      </c>
      <c r="H161" s="40"/>
      <c r="I161" s="48">
        <f t="shared" si="35"/>
        <v>600</v>
      </c>
      <c r="J161" s="56">
        <f t="shared" si="29"/>
        <v>0</v>
      </c>
      <c r="K161" s="53">
        <f t="shared" si="30"/>
        <v>0</v>
      </c>
      <c r="L161" s="40"/>
      <c r="N161" s="54"/>
    </row>
    <row r="162" spans="1:14" hidden="1" x14ac:dyDescent="0.2">
      <c r="A162" s="48">
        <f t="shared" si="33"/>
        <v>500</v>
      </c>
      <c r="B162" s="52">
        <f t="shared" si="31"/>
        <v>0</v>
      </c>
      <c r="C162" s="53">
        <f t="shared" si="32"/>
        <v>0</v>
      </c>
      <c r="D162" s="40"/>
      <c r="E162" s="48">
        <f t="shared" si="34"/>
        <v>375</v>
      </c>
      <c r="F162" s="56">
        <f t="shared" si="27"/>
        <v>0</v>
      </c>
      <c r="G162" s="53">
        <f t="shared" si="28"/>
        <v>0</v>
      </c>
      <c r="H162" s="40"/>
      <c r="I162" s="48">
        <f t="shared" si="35"/>
        <v>625</v>
      </c>
      <c r="J162" s="56">
        <f t="shared" si="29"/>
        <v>0</v>
      </c>
      <c r="K162" s="53">
        <f t="shared" si="30"/>
        <v>0</v>
      </c>
      <c r="L162" s="40"/>
      <c r="N162" s="54"/>
    </row>
    <row r="163" spans="1:14" hidden="1" x14ac:dyDescent="0.2">
      <c r="A163" s="48">
        <f t="shared" si="33"/>
        <v>520</v>
      </c>
      <c r="B163" s="52">
        <f t="shared" si="31"/>
        <v>0</v>
      </c>
      <c r="C163" s="53">
        <f t="shared" si="32"/>
        <v>0</v>
      </c>
      <c r="D163" s="40"/>
      <c r="E163" s="48">
        <f t="shared" si="34"/>
        <v>390</v>
      </c>
      <c r="F163" s="56">
        <f t="shared" si="27"/>
        <v>0</v>
      </c>
      <c r="G163" s="53">
        <f t="shared" si="28"/>
        <v>0</v>
      </c>
      <c r="H163" s="40"/>
      <c r="I163" s="48">
        <f t="shared" si="35"/>
        <v>650</v>
      </c>
      <c r="J163" s="56">
        <f t="shared" si="29"/>
        <v>0</v>
      </c>
      <c r="K163" s="53">
        <f t="shared" si="30"/>
        <v>0</v>
      </c>
      <c r="L163" s="40"/>
      <c r="N163" s="54"/>
    </row>
    <row r="164" spans="1:14" hidden="1" x14ac:dyDescent="0.2">
      <c r="A164" s="48">
        <f t="shared" si="33"/>
        <v>540</v>
      </c>
      <c r="B164" s="52">
        <f t="shared" si="31"/>
        <v>0</v>
      </c>
      <c r="C164" s="53">
        <f t="shared" si="32"/>
        <v>0</v>
      </c>
      <c r="D164" s="40"/>
      <c r="E164" s="48">
        <f t="shared" si="34"/>
        <v>405</v>
      </c>
      <c r="F164" s="56">
        <f t="shared" si="27"/>
        <v>0</v>
      </c>
      <c r="G164" s="53">
        <f t="shared" si="28"/>
        <v>0</v>
      </c>
      <c r="H164" s="40"/>
      <c r="I164" s="48">
        <f t="shared" si="35"/>
        <v>675</v>
      </c>
      <c r="J164" s="56">
        <f t="shared" si="29"/>
        <v>0</v>
      </c>
      <c r="K164" s="53">
        <f t="shared" si="30"/>
        <v>0</v>
      </c>
      <c r="L164" s="40"/>
      <c r="N164" s="54"/>
    </row>
    <row r="165" spans="1:14" hidden="1" x14ac:dyDescent="0.2">
      <c r="A165" s="48">
        <f t="shared" si="33"/>
        <v>560</v>
      </c>
      <c r="B165" s="52">
        <f t="shared" si="31"/>
        <v>0</v>
      </c>
      <c r="C165" s="53">
        <f t="shared" si="32"/>
        <v>0</v>
      </c>
      <c r="D165" s="40"/>
      <c r="E165" s="48">
        <f t="shared" si="34"/>
        <v>420</v>
      </c>
      <c r="F165" s="56">
        <f t="shared" si="27"/>
        <v>0</v>
      </c>
      <c r="G165" s="53">
        <f t="shared" si="28"/>
        <v>0</v>
      </c>
      <c r="H165" s="40"/>
      <c r="I165" s="48">
        <f t="shared" si="35"/>
        <v>700</v>
      </c>
      <c r="J165" s="56">
        <f t="shared" si="29"/>
        <v>0</v>
      </c>
      <c r="K165" s="53">
        <f t="shared" si="30"/>
        <v>0</v>
      </c>
      <c r="L165" s="40"/>
      <c r="N165" s="54"/>
    </row>
    <row r="166" spans="1:14" hidden="1" x14ac:dyDescent="0.2">
      <c r="A166" s="48">
        <f t="shared" si="33"/>
        <v>580</v>
      </c>
      <c r="B166" s="52">
        <f t="shared" si="31"/>
        <v>0</v>
      </c>
      <c r="C166" s="53">
        <f t="shared" si="32"/>
        <v>0</v>
      </c>
      <c r="D166" s="40"/>
      <c r="E166" s="48">
        <f t="shared" si="34"/>
        <v>435</v>
      </c>
      <c r="F166" s="56">
        <f t="shared" si="27"/>
        <v>0</v>
      </c>
      <c r="G166" s="53">
        <f t="shared" si="28"/>
        <v>0</v>
      </c>
      <c r="H166" s="40"/>
      <c r="I166" s="48">
        <f t="shared" si="35"/>
        <v>725</v>
      </c>
      <c r="J166" s="56">
        <f t="shared" si="29"/>
        <v>0</v>
      </c>
      <c r="K166" s="53">
        <f t="shared" si="30"/>
        <v>0</v>
      </c>
      <c r="L166" s="40"/>
      <c r="N166" s="54"/>
    </row>
    <row r="167" spans="1:14" hidden="1" x14ac:dyDescent="0.2">
      <c r="A167" s="48">
        <f t="shared" si="33"/>
        <v>600</v>
      </c>
      <c r="B167" s="52">
        <f t="shared" si="31"/>
        <v>0</v>
      </c>
      <c r="C167" s="53">
        <f t="shared" si="32"/>
        <v>0</v>
      </c>
      <c r="D167" s="40"/>
      <c r="E167" s="48">
        <f t="shared" si="34"/>
        <v>450</v>
      </c>
      <c r="F167" s="56">
        <f t="shared" si="27"/>
        <v>0</v>
      </c>
      <c r="G167" s="53">
        <f t="shared" si="28"/>
        <v>0</v>
      </c>
      <c r="H167" s="40"/>
      <c r="I167" s="48">
        <f t="shared" si="35"/>
        <v>750</v>
      </c>
      <c r="J167" s="56">
        <f t="shared" si="29"/>
        <v>0</v>
      </c>
      <c r="K167" s="53">
        <f t="shared" si="30"/>
        <v>0</v>
      </c>
      <c r="L167" s="40"/>
      <c r="N167" s="54"/>
    </row>
    <row r="168" spans="1:14" hidden="1" x14ac:dyDescent="0.2">
      <c r="A168" s="48">
        <f t="shared" si="33"/>
        <v>620</v>
      </c>
      <c r="B168" s="52">
        <f t="shared" si="31"/>
        <v>0</v>
      </c>
      <c r="C168" s="53">
        <f t="shared" si="32"/>
        <v>0</v>
      </c>
      <c r="D168" s="40"/>
      <c r="E168" s="48">
        <f t="shared" si="34"/>
        <v>465</v>
      </c>
      <c r="F168" s="56">
        <f t="shared" si="27"/>
        <v>0</v>
      </c>
      <c r="G168" s="53">
        <f t="shared" si="28"/>
        <v>0</v>
      </c>
      <c r="H168" s="40"/>
      <c r="I168" s="48">
        <f t="shared" si="35"/>
        <v>775</v>
      </c>
      <c r="J168" s="56">
        <f t="shared" si="29"/>
        <v>0</v>
      </c>
      <c r="K168" s="53">
        <f t="shared" si="30"/>
        <v>0</v>
      </c>
      <c r="L168" s="40"/>
      <c r="N168" s="54"/>
    </row>
    <row r="169" spans="1:14" hidden="1" x14ac:dyDescent="0.2">
      <c r="A169" s="48">
        <f t="shared" si="33"/>
        <v>640</v>
      </c>
      <c r="B169" s="52">
        <f t="shared" si="31"/>
        <v>0</v>
      </c>
      <c r="C169" s="53">
        <f t="shared" si="32"/>
        <v>0</v>
      </c>
      <c r="D169" s="40"/>
      <c r="E169" s="48">
        <f t="shared" si="34"/>
        <v>480</v>
      </c>
      <c r="F169" s="56">
        <f t="shared" si="27"/>
        <v>0</v>
      </c>
      <c r="G169" s="53">
        <f t="shared" si="28"/>
        <v>0</v>
      </c>
      <c r="H169" s="40"/>
      <c r="I169" s="48">
        <f t="shared" si="35"/>
        <v>800</v>
      </c>
      <c r="J169" s="56">
        <f t="shared" si="29"/>
        <v>0</v>
      </c>
      <c r="K169" s="53">
        <f t="shared" si="30"/>
        <v>0</v>
      </c>
      <c r="L169" s="40"/>
      <c r="N169" s="54"/>
    </row>
    <row r="170" spans="1:14" hidden="1" x14ac:dyDescent="0.2">
      <c r="A170" s="48">
        <f t="shared" si="33"/>
        <v>660</v>
      </c>
      <c r="B170" s="52">
        <f t="shared" ref="B170:B187" si="36">IF(A170&lt;=$B$11,A170,0)</f>
        <v>0</v>
      </c>
      <c r="C170" s="53">
        <f t="shared" ref="C170:C187" si="37">IF(B170&gt;=1,$B$136/POWER(1+$B$7,B170),0)</f>
        <v>0</v>
      </c>
      <c r="D170" s="40"/>
      <c r="E170" s="48">
        <f t="shared" si="34"/>
        <v>495</v>
      </c>
      <c r="F170" s="56">
        <f t="shared" ref="F170:F187" si="38">IF(E170&lt;=$B$11,E170,0)</f>
        <v>0</v>
      </c>
      <c r="G170" s="53">
        <f t="shared" ref="G170:G187" si="39">IF(F170&gt;=1,$F$136/POWER(1+$B$7,F170),0)</f>
        <v>0</v>
      </c>
      <c r="H170" s="40"/>
      <c r="I170" s="48">
        <f t="shared" si="35"/>
        <v>825</v>
      </c>
      <c r="J170" s="56">
        <f t="shared" ref="J170:J187" si="40">IF(I170&lt;=$B$11,I170,0)</f>
        <v>0</v>
      </c>
      <c r="K170" s="53">
        <f t="shared" ref="K170:K187" si="41">IF(J170&gt;=1,$J$136/POWER(1+$B$7,J170),0)</f>
        <v>0</v>
      </c>
      <c r="L170" s="40"/>
      <c r="N170" s="54"/>
    </row>
    <row r="171" spans="1:14" hidden="1" x14ac:dyDescent="0.2">
      <c r="A171" s="48">
        <f t="shared" si="33"/>
        <v>680</v>
      </c>
      <c r="B171" s="52">
        <f t="shared" si="36"/>
        <v>0</v>
      </c>
      <c r="C171" s="53">
        <f t="shared" si="37"/>
        <v>0</v>
      </c>
      <c r="D171" s="40"/>
      <c r="E171" s="48">
        <f t="shared" si="34"/>
        <v>510</v>
      </c>
      <c r="F171" s="56">
        <f t="shared" si="38"/>
        <v>0</v>
      </c>
      <c r="G171" s="53">
        <f t="shared" si="39"/>
        <v>0</v>
      </c>
      <c r="H171" s="40"/>
      <c r="I171" s="48">
        <f t="shared" si="35"/>
        <v>850</v>
      </c>
      <c r="J171" s="56">
        <f t="shared" si="40"/>
        <v>0</v>
      </c>
      <c r="K171" s="53">
        <f t="shared" si="41"/>
        <v>0</v>
      </c>
      <c r="L171" s="40"/>
      <c r="N171" s="54"/>
    </row>
    <row r="172" spans="1:14" hidden="1" x14ac:dyDescent="0.2">
      <c r="A172" s="48">
        <f t="shared" si="33"/>
        <v>700</v>
      </c>
      <c r="B172" s="52">
        <f t="shared" si="36"/>
        <v>0</v>
      </c>
      <c r="C172" s="53">
        <f t="shared" si="37"/>
        <v>0</v>
      </c>
      <c r="D172" s="40"/>
      <c r="E172" s="48">
        <f t="shared" si="34"/>
        <v>525</v>
      </c>
      <c r="F172" s="56">
        <f t="shared" si="38"/>
        <v>0</v>
      </c>
      <c r="G172" s="53">
        <f t="shared" si="39"/>
        <v>0</v>
      </c>
      <c r="H172" s="40"/>
      <c r="I172" s="48">
        <f t="shared" si="35"/>
        <v>875</v>
      </c>
      <c r="J172" s="56">
        <f t="shared" si="40"/>
        <v>0</v>
      </c>
      <c r="K172" s="53">
        <f t="shared" si="41"/>
        <v>0</v>
      </c>
      <c r="L172" s="40"/>
      <c r="N172" s="54"/>
    </row>
    <row r="173" spans="1:14" hidden="1" x14ac:dyDescent="0.2">
      <c r="A173" s="48">
        <f t="shared" si="33"/>
        <v>720</v>
      </c>
      <c r="B173" s="52">
        <f t="shared" si="36"/>
        <v>0</v>
      </c>
      <c r="C173" s="53">
        <f t="shared" si="37"/>
        <v>0</v>
      </c>
      <c r="D173" s="40"/>
      <c r="E173" s="48">
        <f t="shared" si="34"/>
        <v>540</v>
      </c>
      <c r="F173" s="56">
        <f t="shared" si="38"/>
        <v>0</v>
      </c>
      <c r="G173" s="53">
        <f t="shared" si="39"/>
        <v>0</v>
      </c>
      <c r="H173" s="40"/>
      <c r="I173" s="48">
        <f t="shared" si="35"/>
        <v>900</v>
      </c>
      <c r="J173" s="56">
        <f t="shared" si="40"/>
        <v>0</v>
      </c>
      <c r="K173" s="53">
        <f t="shared" si="41"/>
        <v>0</v>
      </c>
      <c r="L173" s="40"/>
      <c r="N173" s="54"/>
    </row>
    <row r="174" spans="1:14" hidden="1" x14ac:dyDescent="0.2">
      <c r="A174" s="48">
        <f t="shared" si="33"/>
        <v>740</v>
      </c>
      <c r="B174" s="52">
        <f t="shared" si="36"/>
        <v>0</v>
      </c>
      <c r="C174" s="53">
        <f t="shared" si="37"/>
        <v>0</v>
      </c>
      <c r="D174" s="40"/>
      <c r="E174" s="48">
        <f t="shared" si="34"/>
        <v>555</v>
      </c>
      <c r="F174" s="56">
        <f t="shared" si="38"/>
        <v>0</v>
      </c>
      <c r="G174" s="53">
        <f t="shared" si="39"/>
        <v>0</v>
      </c>
      <c r="H174" s="40"/>
      <c r="I174" s="48">
        <f t="shared" si="35"/>
        <v>925</v>
      </c>
      <c r="J174" s="56">
        <f t="shared" si="40"/>
        <v>0</v>
      </c>
      <c r="K174" s="53">
        <f t="shared" si="41"/>
        <v>0</v>
      </c>
      <c r="L174" s="40"/>
      <c r="N174" s="54"/>
    </row>
    <row r="175" spans="1:14" hidden="1" x14ac:dyDescent="0.2">
      <c r="A175" s="48">
        <f t="shared" si="33"/>
        <v>760</v>
      </c>
      <c r="B175" s="52">
        <f t="shared" si="36"/>
        <v>0</v>
      </c>
      <c r="C175" s="53">
        <f t="shared" si="37"/>
        <v>0</v>
      </c>
      <c r="D175" s="40"/>
      <c r="E175" s="48">
        <f t="shared" si="34"/>
        <v>570</v>
      </c>
      <c r="F175" s="56">
        <f t="shared" si="38"/>
        <v>0</v>
      </c>
      <c r="G175" s="53">
        <f t="shared" si="39"/>
        <v>0</v>
      </c>
      <c r="H175" s="40"/>
      <c r="I175" s="48">
        <f t="shared" si="35"/>
        <v>950</v>
      </c>
      <c r="J175" s="56">
        <f t="shared" si="40"/>
        <v>0</v>
      </c>
      <c r="K175" s="53">
        <f t="shared" si="41"/>
        <v>0</v>
      </c>
      <c r="L175" s="40"/>
      <c r="N175" s="54"/>
    </row>
    <row r="176" spans="1:14" hidden="1" x14ac:dyDescent="0.2">
      <c r="A176" s="48">
        <f t="shared" si="33"/>
        <v>780</v>
      </c>
      <c r="B176" s="52">
        <f t="shared" si="36"/>
        <v>0</v>
      </c>
      <c r="C176" s="53">
        <f t="shared" si="37"/>
        <v>0</v>
      </c>
      <c r="D176" s="40"/>
      <c r="E176" s="48">
        <f t="shared" si="34"/>
        <v>585</v>
      </c>
      <c r="F176" s="56">
        <f t="shared" si="38"/>
        <v>0</v>
      </c>
      <c r="G176" s="53">
        <f t="shared" si="39"/>
        <v>0</v>
      </c>
      <c r="H176" s="40"/>
      <c r="I176" s="48">
        <f t="shared" si="35"/>
        <v>975</v>
      </c>
      <c r="J176" s="56">
        <f t="shared" si="40"/>
        <v>0</v>
      </c>
      <c r="K176" s="53">
        <f t="shared" si="41"/>
        <v>0</v>
      </c>
      <c r="L176" s="40"/>
      <c r="N176" s="54"/>
    </row>
    <row r="177" spans="1:14" hidden="1" x14ac:dyDescent="0.2">
      <c r="A177" s="48">
        <f t="shared" si="33"/>
        <v>800</v>
      </c>
      <c r="B177" s="52">
        <f t="shared" si="36"/>
        <v>0</v>
      </c>
      <c r="C177" s="53">
        <f t="shared" si="37"/>
        <v>0</v>
      </c>
      <c r="D177" s="40"/>
      <c r="E177" s="48">
        <f t="shared" si="34"/>
        <v>600</v>
      </c>
      <c r="F177" s="56">
        <f t="shared" si="38"/>
        <v>0</v>
      </c>
      <c r="G177" s="53">
        <f t="shared" si="39"/>
        <v>0</v>
      </c>
      <c r="H177" s="40"/>
      <c r="I177" s="48">
        <f t="shared" si="35"/>
        <v>1000</v>
      </c>
      <c r="J177" s="56">
        <f t="shared" si="40"/>
        <v>0</v>
      </c>
      <c r="K177" s="53">
        <f t="shared" si="41"/>
        <v>0</v>
      </c>
      <c r="L177" s="40"/>
      <c r="N177" s="54"/>
    </row>
    <row r="178" spans="1:14" hidden="1" x14ac:dyDescent="0.2">
      <c r="A178" s="48">
        <f t="shared" si="33"/>
        <v>820</v>
      </c>
      <c r="B178" s="52">
        <f t="shared" si="36"/>
        <v>0</v>
      </c>
      <c r="C178" s="53">
        <f t="shared" si="37"/>
        <v>0</v>
      </c>
      <c r="D178" s="40"/>
      <c r="E178" s="48">
        <f t="shared" si="34"/>
        <v>615</v>
      </c>
      <c r="F178" s="56">
        <f t="shared" si="38"/>
        <v>0</v>
      </c>
      <c r="G178" s="53">
        <f t="shared" si="39"/>
        <v>0</v>
      </c>
      <c r="H178" s="40"/>
      <c r="I178" s="48">
        <f t="shared" si="35"/>
        <v>1025</v>
      </c>
      <c r="J178" s="56">
        <f t="shared" si="40"/>
        <v>0</v>
      </c>
      <c r="K178" s="53">
        <f t="shared" si="41"/>
        <v>0</v>
      </c>
      <c r="L178" s="40"/>
      <c r="N178" s="54"/>
    </row>
    <row r="179" spans="1:14" hidden="1" x14ac:dyDescent="0.2">
      <c r="A179" s="48">
        <f t="shared" si="33"/>
        <v>840</v>
      </c>
      <c r="B179" s="52">
        <f t="shared" si="36"/>
        <v>0</v>
      </c>
      <c r="C179" s="53">
        <f t="shared" si="37"/>
        <v>0</v>
      </c>
      <c r="D179" s="40"/>
      <c r="E179" s="48">
        <f t="shared" si="34"/>
        <v>630</v>
      </c>
      <c r="F179" s="56">
        <f t="shared" si="38"/>
        <v>0</v>
      </c>
      <c r="G179" s="53">
        <f t="shared" si="39"/>
        <v>0</v>
      </c>
      <c r="H179" s="40"/>
      <c r="I179" s="48">
        <f t="shared" si="35"/>
        <v>1050</v>
      </c>
      <c r="J179" s="56">
        <f t="shared" si="40"/>
        <v>0</v>
      </c>
      <c r="K179" s="53">
        <f t="shared" si="41"/>
        <v>0</v>
      </c>
      <c r="L179" s="40"/>
      <c r="N179" s="54"/>
    </row>
    <row r="180" spans="1:14" hidden="1" x14ac:dyDescent="0.2">
      <c r="A180" s="48">
        <f t="shared" si="33"/>
        <v>860</v>
      </c>
      <c r="B180" s="52">
        <f t="shared" si="36"/>
        <v>0</v>
      </c>
      <c r="C180" s="53">
        <f t="shared" si="37"/>
        <v>0</v>
      </c>
      <c r="D180" s="40"/>
      <c r="E180" s="48">
        <f t="shared" si="34"/>
        <v>645</v>
      </c>
      <c r="F180" s="56">
        <f t="shared" si="38"/>
        <v>0</v>
      </c>
      <c r="G180" s="53">
        <f t="shared" si="39"/>
        <v>0</v>
      </c>
      <c r="H180" s="40"/>
      <c r="I180" s="48">
        <f t="shared" si="35"/>
        <v>1075</v>
      </c>
      <c r="J180" s="56">
        <f t="shared" si="40"/>
        <v>0</v>
      </c>
      <c r="K180" s="53">
        <f t="shared" si="41"/>
        <v>0</v>
      </c>
      <c r="L180" s="40"/>
      <c r="N180" s="54"/>
    </row>
    <row r="181" spans="1:14" hidden="1" x14ac:dyDescent="0.2">
      <c r="A181" s="48">
        <f t="shared" si="33"/>
        <v>880</v>
      </c>
      <c r="B181" s="52">
        <f t="shared" si="36"/>
        <v>0</v>
      </c>
      <c r="C181" s="53">
        <f t="shared" si="37"/>
        <v>0</v>
      </c>
      <c r="D181" s="40"/>
      <c r="E181" s="48">
        <f t="shared" si="34"/>
        <v>660</v>
      </c>
      <c r="F181" s="56">
        <f t="shared" si="38"/>
        <v>0</v>
      </c>
      <c r="G181" s="53">
        <f t="shared" si="39"/>
        <v>0</v>
      </c>
      <c r="H181" s="40"/>
      <c r="I181" s="48">
        <f t="shared" si="35"/>
        <v>1100</v>
      </c>
      <c r="J181" s="56">
        <f t="shared" si="40"/>
        <v>0</v>
      </c>
      <c r="K181" s="53">
        <f t="shared" si="41"/>
        <v>0</v>
      </c>
      <c r="L181" s="40"/>
      <c r="N181" s="54"/>
    </row>
    <row r="182" spans="1:14" hidden="1" x14ac:dyDescent="0.2">
      <c r="A182" s="48">
        <f t="shared" si="33"/>
        <v>900</v>
      </c>
      <c r="B182" s="52">
        <f t="shared" si="36"/>
        <v>0</v>
      </c>
      <c r="C182" s="53">
        <f t="shared" si="37"/>
        <v>0</v>
      </c>
      <c r="D182" s="40"/>
      <c r="E182" s="48">
        <f t="shared" si="34"/>
        <v>675</v>
      </c>
      <c r="F182" s="56">
        <f t="shared" si="38"/>
        <v>0</v>
      </c>
      <c r="G182" s="53">
        <f t="shared" si="39"/>
        <v>0</v>
      </c>
      <c r="H182" s="40"/>
      <c r="I182" s="48">
        <f t="shared" si="35"/>
        <v>1125</v>
      </c>
      <c r="J182" s="56">
        <f t="shared" si="40"/>
        <v>0</v>
      </c>
      <c r="K182" s="53">
        <f t="shared" si="41"/>
        <v>0</v>
      </c>
      <c r="L182" s="40"/>
      <c r="N182" s="54"/>
    </row>
    <row r="183" spans="1:14" hidden="1" x14ac:dyDescent="0.2">
      <c r="A183" s="48">
        <f t="shared" si="33"/>
        <v>920</v>
      </c>
      <c r="B183" s="52">
        <f t="shared" si="36"/>
        <v>0</v>
      </c>
      <c r="C183" s="53">
        <f t="shared" si="37"/>
        <v>0</v>
      </c>
      <c r="D183" s="40"/>
      <c r="E183" s="48">
        <f t="shared" si="34"/>
        <v>690</v>
      </c>
      <c r="F183" s="56">
        <f t="shared" si="38"/>
        <v>0</v>
      </c>
      <c r="G183" s="53">
        <f t="shared" si="39"/>
        <v>0</v>
      </c>
      <c r="H183" s="40"/>
      <c r="I183" s="48">
        <f t="shared" si="35"/>
        <v>1150</v>
      </c>
      <c r="J183" s="56">
        <f t="shared" si="40"/>
        <v>0</v>
      </c>
      <c r="K183" s="53">
        <f t="shared" si="41"/>
        <v>0</v>
      </c>
      <c r="L183" s="40"/>
      <c r="N183" s="54"/>
    </row>
    <row r="184" spans="1:14" hidden="1" x14ac:dyDescent="0.2">
      <c r="A184" s="48">
        <f t="shared" si="33"/>
        <v>940</v>
      </c>
      <c r="B184" s="52">
        <f t="shared" si="36"/>
        <v>0</v>
      </c>
      <c r="C184" s="53">
        <f t="shared" si="37"/>
        <v>0</v>
      </c>
      <c r="D184" s="40"/>
      <c r="E184" s="48">
        <f t="shared" si="34"/>
        <v>705</v>
      </c>
      <c r="F184" s="56">
        <f t="shared" si="38"/>
        <v>0</v>
      </c>
      <c r="G184" s="53">
        <f t="shared" si="39"/>
        <v>0</v>
      </c>
      <c r="H184" s="40"/>
      <c r="I184" s="48">
        <f t="shared" si="35"/>
        <v>1175</v>
      </c>
      <c r="J184" s="56">
        <f t="shared" si="40"/>
        <v>0</v>
      </c>
      <c r="K184" s="53">
        <f t="shared" si="41"/>
        <v>0</v>
      </c>
      <c r="L184" s="40"/>
      <c r="N184" s="54"/>
    </row>
    <row r="185" spans="1:14" hidden="1" x14ac:dyDescent="0.2">
      <c r="A185" s="48">
        <f t="shared" si="33"/>
        <v>960</v>
      </c>
      <c r="B185" s="52">
        <f t="shared" si="36"/>
        <v>0</v>
      </c>
      <c r="C185" s="53">
        <f t="shared" si="37"/>
        <v>0</v>
      </c>
      <c r="D185" s="40"/>
      <c r="E185" s="48">
        <f t="shared" si="34"/>
        <v>720</v>
      </c>
      <c r="F185" s="56">
        <f t="shared" si="38"/>
        <v>0</v>
      </c>
      <c r="G185" s="53">
        <f t="shared" si="39"/>
        <v>0</v>
      </c>
      <c r="H185" s="40"/>
      <c r="I185" s="48">
        <f t="shared" si="35"/>
        <v>1200</v>
      </c>
      <c r="J185" s="56">
        <f t="shared" si="40"/>
        <v>0</v>
      </c>
      <c r="K185" s="53">
        <f t="shared" si="41"/>
        <v>0</v>
      </c>
      <c r="L185" s="40"/>
      <c r="N185" s="54"/>
    </row>
    <row r="186" spans="1:14" hidden="1" x14ac:dyDescent="0.2">
      <c r="A186" s="48">
        <f t="shared" si="33"/>
        <v>980</v>
      </c>
      <c r="B186" s="52">
        <f t="shared" si="36"/>
        <v>0</v>
      </c>
      <c r="C186" s="53">
        <f t="shared" si="37"/>
        <v>0</v>
      </c>
      <c r="D186" s="40"/>
      <c r="E186" s="48">
        <f t="shared" si="34"/>
        <v>735</v>
      </c>
      <c r="F186" s="56">
        <f t="shared" si="38"/>
        <v>0</v>
      </c>
      <c r="G186" s="53">
        <f t="shared" si="39"/>
        <v>0</v>
      </c>
      <c r="H186" s="40"/>
      <c r="I186" s="48">
        <f t="shared" si="35"/>
        <v>1225</v>
      </c>
      <c r="J186" s="56">
        <f t="shared" si="40"/>
        <v>0</v>
      </c>
      <c r="K186" s="53">
        <f t="shared" si="41"/>
        <v>0</v>
      </c>
      <c r="L186" s="40"/>
      <c r="N186" s="54"/>
    </row>
    <row r="187" spans="1:14" hidden="1" x14ac:dyDescent="0.2">
      <c r="A187" s="48">
        <f t="shared" si="33"/>
        <v>1000</v>
      </c>
      <c r="B187" s="52">
        <f t="shared" si="36"/>
        <v>0</v>
      </c>
      <c r="C187" s="53">
        <f t="shared" si="37"/>
        <v>0</v>
      </c>
      <c r="D187" s="40"/>
      <c r="E187" s="48">
        <f t="shared" si="34"/>
        <v>750</v>
      </c>
      <c r="F187" s="56">
        <f t="shared" si="38"/>
        <v>0</v>
      </c>
      <c r="G187" s="53">
        <f t="shared" si="39"/>
        <v>0</v>
      </c>
      <c r="H187" s="40"/>
      <c r="I187" s="48">
        <f t="shared" si="35"/>
        <v>1250</v>
      </c>
      <c r="J187" s="56">
        <f t="shared" si="40"/>
        <v>0</v>
      </c>
      <c r="K187" s="53">
        <f t="shared" si="41"/>
        <v>0</v>
      </c>
      <c r="L187" s="40"/>
      <c r="N187" s="54"/>
    </row>
    <row r="188" spans="1:14" x14ac:dyDescent="0.2">
      <c r="A188" s="48" t="str">
        <f>'LCC-kalkyl'!A188</f>
        <v>Nuvärde reinvestering</v>
      </c>
      <c r="B188" s="35">
        <f>SUM(C138:C187)</f>
        <v>500000</v>
      </c>
      <c r="C188" s="16"/>
      <c r="D188" s="40"/>
      <c r="E188" s="48" t="str">
        <f>'LCC-kalkyl'!E188</f>
        <v>Nuvärde reinvestering</v>
      </c>
      <c r="F188" s="30">
        <f>SUM(G138:G187)</f>
        <v>800000</v>
      </c>
      <c r="G188" s="16"/>
      <c r="H188" s="40"/>
      <c r="I188" s="48" t="str">
        <f>'LCC-kalkyl'!I188</f>
        <v>Nuvärde reinvestering</v>
      </c>
      <c r="J188" s="30">
        <f>SUM(K138:K187)</f>
        <v>600000</v>
      </c>
      <c r="K188" s="16"/>
      <c r="L188" s="40"/>
      <c r="N188" s="55"/>
    </row>
    <row r="189" spans="1:14" x14ac:dyDescent="0.2">
      <c r="A189" s="47"/>
      <c r="B189" s="35"/>
      <c r="C189" s="16"/>
      <c r="D189" s="40"/>
      <c r="E189" s="47"/>
      <c r="F189" s="30"/>
      <c r="G189" s="14"/>
      <c r="H189" s="40"/>
      <c r="I189" s="47"/>
      <c r="J189" s="30"/>
      <c r="K189" s="16"/>
      <c r="L189" s="40"/>
    </row>
    <row r="190" spans="1:14" ht="38.25" x14ac:dyDescent="0.2">
      <c r="A190" s="36" t="s">
        <v>163</v>
      </c>
      <c r="B190" s="37"/>
      <c r="C190" s="22"/>
      <c r="D190" s="40"/>
      <c r="E190" s="36" t="s">
        <v>163</v>
      </c>
      <c r="F190" s="38"/>
      <c r="G190" s="22"/>
      <c r="H190" s="40"/>
      <c r="I190" s="36" t="s">
        <v>163</v>
      </c>
      <c r="J190" s="38"/>
      <c r="K190" s="22"/>
      <c r="L190" s="40"/>
    </row>
    <row r="191" spans="1:14" x14ac:dyDescent="0.2">
      <c r="A191" s="9" t="s">
        <v>19</v>
      </c>
      <c r="B191" s="45">
        <f>'LCC-kalkyl'!B191</f>
        <v>20</v>
      </c>
      <c r="C191" s="19" t="s">
        <v>7</v>
      </c>
      <c r="D191" s="40"/>
      <c r="E191" s="9" t="s">
        <v>19</v>
      </c>
      <c r="F191" s="45">
        <f>'LCC-kalkyl'!F191</f>
        <v>15</v>
      </c>
      <c r="G191" s="19" t="s">
        <v>7</v>
      </c>
      <c r="H191" s="40"/>
      <c r="I191" s="9" t="s">
        <v>19</v>
      </c>
      <c r="J191" s="45">
        <f>'LCC-kalkyl'!J191</f>
        <v>25</v>
      </c>
      <c r="K191" s="19" t="s">
        <v>7</v>
      </c>
      <c r="L191" s="40"/>
    </row>
    <row r="192" spans="1:14" x14ac:dyDescent="0.2">
      <c r="A192" s="11" t="s">
        <v>18</v>
      </c>
      <c r="B192" s="30">
        <f>'LCC-kalkyl'!B192</f>
        <v>5000</v>
      </c>
      <c r="C192" s="13"/>
      <c r="D192" s="40"/>
      <c r="E192" s="11" t="s">
        <v>18</v>
      </c>
      <c r="F192" s="30">
        <f>'LCC-kalkyl'!F192</f>
        <v>4000</v>
      </c>
      <c r="G192" s="13"/>
      <c r="H192" s="40"/>
      <c r="I192" s="11" t="s">
        <v>18</v>
      </c>
      <c r="J192" s="30">
        <f>'LCC-kalkyl'!J192</f>
        <v>6000</v>
      </c>
      <c r="K192" s="13"/>
      <c r="L192" s="40"/>
    </row>
    <row r="193" spans="1:12" hidden="1" x14ac:dyDescent="0.2">
      <c r="A193" s="25" t="s">
        <v>8</v>
      </c>
      <c r="B193" s="35"/>
      <c r="C193" s="66" t="s">
        <v>9</v>
      </c>
      <c r="D193" s="40"/>
      <c r="E193" s="25" t="s">
        <v>8</v>
      </c>
      <c r="F193" s="35"/>
      <c r="G193" s="27" t="s">
        <v>9</v>
      </c>
      <c r="H193" s="40"/>
      <c r="I193" s="25" t="s">
        <v>8</v>
      </c>
      <c r="J193" s="35"/>
      <c r="K193" s="27" t="s">
        <v>9</v>
      </c>
      <c r="L193" s="40"/>
    </row>
    <row r="194" spans="1:12" hidden="1" x14ac:dyDescent="0.2">
      <c r="A194" s="48">
        <f>B191</f>
        <v>20</v>
      </c>
      <c r="B194" s="52">
        <f t="shared" ref="B194:B225" si="42">IF(A194&lt;=$B$11,A194,0)</f>
        <v>20</v>
      </c>
      <c r="C194" s="53">
        <f t="shared" ref="C194:C225" si="43">IF(B194&gt;=1,$B$192/POWER(1+$B$7,B194),0)</f>
        <v>5000</v>
      </c>
      <c r="D194" s="40"/>
      <c r="E194" s="48">
        <f>F191</f>
        <v>15</v>
      </c>
      <c r="F194" s="52">
        <f t="shared" ref="F194:F225" si="44">IF(E194&lt;=$B$11,E194,0)</f>
        <v>15</v>
      </c>
      <c r="G194" s="53">
        <f t="shared" ref="G194:G225" si="45">IF(F194&gt;=1,$F$192/POWER(1+$B$7,F194),0)</f>
        <v>4000</v>
      </c>
      <c r="H194" s="40"/>
      <c r="I194" s="48">
        <f>J191</f>
        <v>25</v>
      </c>
      <c r="J194" s="52">
        <f t="shared" ref="J194:J225" si="46">IF(I194&lt;=$B$11,I194,0)</f>
        <v>25</v>
      </c>
      <c r="K194" s="53">
        <f t="shared" ref="K194:K225" si="47">IF(J194&gt;=1,$J$192/POWER(1+$B$7,J194),0)</f>
        <v>6000</v>
      </c>
      <c r="L194" s="40"/>
    </row>
    <row r="195" spans="1:12" hidden="1" x14ac:dyDescent="0.2">
      <c r="A195" s="48">
        <f>$B$191+A194</f>
        <v>40</v>
      </c>
      <c r="B195" s="52">
        <f t="shared" si="42"/>
        <v>0</v>
      </c>
      <c r="C195" s="53">
        <f t="shared" si="43"/>
        <v>0</v>
      </c>
      <c r="D195" s="40"/>
      <c r="E195" s="48">
        <f>$F$191+E194</f>
        <v>30</v>
      </c>
      <c r="F195" s="52">
        <f t="shared" si="44"/>
        <v>30</v>
      </c>
      <c r="G195" s="53">
        <f t="shared" si="45"/>
        <v>4000</v>
      </c>
      <c r="H195" s="40"/>
      <c r="I195" s="48">
        <f>$J$191+I194</f>
        <v>50</v>
      </c>
      <c r="J195" s="52">
        <f t="shared" si="46"/>
        <v>0</v>
      </c>
      <c r="K195" s="53">
        <f t="shared" si="47"/>
        <v>0</v>
      </c>
      <c r="L195" s="40"/>
    </row>
    <row r="196" spans="1:12" hidden="1" x14ac:dyDescent="0.2">
      <c r="A196" s="48">
        <f t="shared" ref="A196:A243" si="48">$B$191+A195</f>
        <v>60</v>
      </c>
      <c r="B196" s="52">
        <f t="shared" si="42"/>
        <v>0</v>
      </c>
      <c r="C196" s="53">
        <f t="shared" si="43"/>
        <v>0</v>
      </c>
      <c r="D196" s="40"/>
      <c r="E196" s="48">
        <f t="shared" ref="E196:E243" si="49">$F$191+E195</f>
        <v>45</v>
      </c>
      <c r="F196" s="52">
        <f t="shared" si="44"/>
        <v>0</v>
      </c>
      <c r="G196" s="53">
        <f t="shared" si="45"/>
        <v>0</v>
      </c>
      <c r="H196" s="40"/>
      <c r="I196" s="48">
        <f t="shared" ref="I196:I243" si="50">$J$191+I195</f>
        <v>75</v>
      </c>
      <c r="J196" s="52">
        <f t="shared" si="46"/>
        <v>0</v>
      </c>
      <c r="K196" s="53">
        <f t="shared" si="47"/>
        <v>0</v>
      </c>
      <c r="L196" s="40"/>
    </row>
    <row r="197" spans="1:12" hidden="1" x14ac:dyDescent="0.2">
      <c r="A197" s="48">
        <f t="shared" si="48"/>
        <v>80</v>
      </c>
      <c r="B197" s="52">
        <f t="shared" si="42"/>
        <v>0</v>
      </c>
      <c r="C197" s="53">
        <f t="shared" si="43"/>
        <v>0</v>
      </c>
      <c r="D197" s="40"/>
      <c r="E197" s="48">
        <f t="shared" si="49"/>
        <v>60</v>
      </c>
      <c r="F197" s="52">
        <f t="shared" si="44"/>
        <v>0</v>
      </c>
      <c r="G197" s="53">
        <f t="shared" si="45"/>
        <v>0</v>
      </c>
      <c r="H197" s="40"/>
      <c r="I197" s="48">
        <f t="shared" si="50"/>
        <v>100</v>
      </c>
      <c r="J197" s="52">
        <f t="shared" si="46"/>
        <v>0</v>
      </c>
      <c r="K197" s="53">
        <f t="shared" si="47"/>
        <v>0</v>
      </c>
      <c r="L197" s="40"/>
    </row>
    <row r="198" spans="1:12" hidden="1" x14ac:dyDescent="0.2">
      <c r="A198" s="48">
        <f t="shared" si="48"/>
        <v>100</v>
      </c>
      <c r="B198" s="52">
        <f t="shared" si="42"/>
        <v>0</v>
      </c>
      <c r="C198" s="53">
        <f t="shared" si="43"/>
        <v>0</v>
      </c>
      <c r="D198" s="40"/>
      <c r="E198" s="48">
        <f t="shared" si="49"/>
        <v>75</v>
      </c>
      <c r="F198" s="52">
        <f t="shared" si="44"/>
        <v>0</v>
      </c>
      <c r="G198" s="53">
        <f t="shared" si="45"/>
        <v>0</v>
      </c>
      <c r="H198" s="40"/>
      <c r="I198" s="48">
        <f t="shared" si="50"/>
        <v>125</v>
      </c>
      <c r="J198" s="52">
        <f t="shared" si="46"/>
        <v>0</v>
      </c>
      <c r="K198" s="53">
        <f t="shared" si="47"/>
        <v>0</v>
      </c>
      <c r="L198" s="40"/>
    </row>
    <row r="199" spans="1:12" hidden="1" x14ac:dyDescent="0.2">
      <c r="A199" s="48">
        <f t="shared" si="48"/>
        <v>120</v>
      </c>
      <c r="B199" s="52">
        <f t="shared" si="42"/>
        <v>0</v>
      </c>
      <c r="C199" s="53">
        <f t="shared" si="43"/>
        <v>0</v>
      </c>
      <c r="D199" s="40"/>
      <c r="E199" s="48">
        <f t="shared" si="49"/>
        <v>90</v>
      </c>
      <c r="F199" s="52">
        <f t="shared" si="44"/>
        <v>0</v>
      </c>
      <c r="G199" s="53">
        <f t="shared" si="45"/>
        <v>0</v>
      </c>
      <c r="H199" s="40"/>
      <c r="I199" s="48">
        <f t="shared" si="50"/>
        <v>150</v>
      </c>
      <c r="J199" s="52">
        <f t="shared" si="46"/>
        <v>0</v>
      </c>
      <c r="K199" s="53">
        <f t="shared" si="47"/>
        <v>0</v>
      </c>
      <c r="L199" s="40"/>
    </row>
    <row r="200" spans="1:12" hidden="1" x14ac:dyDescent="0.2">
      <c r="A200" s="48">
        <f t="shared" si="48"/>
        <v>140</v>
      </c>
      <c r="B200" s="52">
        <f t="shared" si="42"/>
        <v>0</v>
      </c>
      <c r="C200" s="53">
        <f t="shared" si="43"/>
        <v>0</v>
      </c>
      <c r="D200" s="40"/>
      <c r="E200" s="48">
        <f t="shared" si="49"/>
        <v>105</v>
      </c>
      <c r="F200" s="52">
        <f t="shared" si="44"/>
        <v>0</v>
      </c>
      <c r="G200" s="53">
        <f t="shared" si="45"/>
        <v>0</v>
      </c>
      <c r="H200" s="40"/>
      <c r="I200" s="48">
        <f t="shared" si="50"/>
        <v>175</v>
      </c>
      <c r="J200" s="52">
        <f t="shared" si="46"/>
        <v>0</v>
      </c>
      <c r="K200" s="53">
        <f t="shared" si="47"/>
        <v>0</v>
      </c>
      <c r="L200" s="40"/>
    </row>
    <row r="201" spans="1:12" hidden="1" x14ac:dyDescent="0.2">
      <c r="A201" s="48">
        <f t="shared" si="48"/>
        <v>160</v>
      </c>
      <c r="B201" s="52">
        <f t="shared" si="42"/>
        <v>0</v>
      </c>
      <c r="C201" s="53">
        <f t="shared" si="43"/>
        <v>0</v>
      </c>
      <c r="D201" s="40"/>
      <c r="E201" s="48">
        <f t="shared" si="49"/>
        <v>120</v>
      </c>
      <c r="F201" s="52">
        <f t="shared" si="44"/>
        <v>0</v>
      </c>
      <c r="G201" s="53">
        <f t="shared" si="45"/>
        <v>0</v>
      </c>
      <c r="H201" s="40"/>
      <c r="I201" s="48">
        <f t="shared" si="50"/>
        <v>200</v>
      </c>
      <c r="J201" s="52">
        <f t="shared" si="46"/>
        <v>0</v>
      </c>
      <c r="K201" s="53">
        <f t="shared" si="47"/>
        <v>0</v>
      </c>
      <c r="L201" s="40"/>
    </row>
    <row r="202" spans="1:12" hidden="1" x14ac:dyDescent="0.2">
      <c r="A202" s="48">
        <f t="shared" si="48"/>
        <v>180</v>
      </c>
      <c r="B202" s="52">
        <f t="shared" si="42"/>
        <v>0</v>
      </c>
      <c r="C202" s="53">
        <f t="shared" si="43"/>
        <v>0</v>
      </c>
      <c r="D202" s="40"/>
      <c r="E202" s="48">
        <f t="shared" si="49"/>
        <v>135</v>
      </c>
      <c r="F202" s="52">
        <f t="shared" si="44"/>
        <v>0</v>
      </c>
      <c r="G202" s="53">
        <f t="shared" si="45"/>
        <v>0</v>
      </c>
      <c r="H202" s="40"/>
      <c r="I202" s="48">
        <f t="shared" si="50"/>
        <v>225</v>
      </c>
      <c r="J202" s="52">
        <f t="shared" si="46"/>
        <v>0</v>
      </c>
      <c r="K202" s="53">
        <f t="shared" si="47"/>
        <v>0</v>
      </c>
      <c r="L202" s="40"/>
    </row>
    <row r="203" spans="1:12" hidden="1" x14ac:dyDescent="0.2">
      <c r="A203" s="48">
        <f t="shared" si="48"/>
        <v>200</v>
      </c>
      <c r="B203" s="52">
        <f t="shared" si="42"/>
        <v>0</v>
      </c>
      <c r="C203" s="53">
        <f t="shared" si="43"/>
        <v>0</v>
      </c>
      <c r="D203" s="40"/>
      <c r="E203" s="48">
        <f t="shared" si="49"/>
        <v>150</v>
      </c>
      <c r="F203" s="52">
        <f t="shared" si="44"/>
        <v>0</v>
      </c>
      <c r="G203" s="53">
        <f t="shared" si="45"/>
        <v>0</v>
      </c>
      <c r="H203" s="40"/>
      <c r="I203" s="48">
        <f t="shared" si="50"/>
        <v>250</v>
      </c>
      <c r="J203" s="52">
        <f t="shared" si="46"/>
        <v>0</v>
      </c>
      <c r="K203" s="53">
        <f t="shared" si="47"/>
        <v>0</v>
      </c>
      <c r="L203" s="40"/>
    </row>
    <row r="204" spans="1:12" hidden="1" x14ac:dyDescent="0.2">
      <c r="A204" s="48">
        <f t="shared" si="48"/>
        <v>220</v>
      </c>
      <c r="B204" s="52">
        <f t="shared" si="42"/>
        <v>0</v>
      </c>
      <c r="C204" s="53">
        <f t="shared" si="43"/>
        <v>0</v>
      </c>
      <c r="D204" s="40"/>
      <c r="E204" s="48">
        <f t="shared" si="49"/>
        <v>165</v>
      </c>
      <c r="F204" s="52">
        <f t="shared" si="44"/>
        <v>0</v>
      </c>
      <c r="G204" s="53">
        <f t="shared" si="45"/>
        <v>0</v>
      </c>
      <c r="H204" s="40"/>
      <c r="I204" s="48">
        <f t="shared" si="50"/>
        <v>275</v>
      </c>
      <c r="J204" s="52">
        <f t="shared" si="46"/>
        <v>0</v>
      </c>
      <c r="K204" s="53">
        <f t="shared" si="47"/>
        <v>0</v>
      </c>
      <c r="L204" s="40"/>
    </row>
    <row r="205" spans="1:12" hidden="1" x14ac:dyDescent="0.2">
      <c r="A205" s="48">
        <f t="shared" si="48"/>
        <v>240</v>
      </c>
      <c r="B205" s="52">
        <f t="shared" si="42"/>
        <v>0</v>
      </c>
      <c r="C205" s="53">
        <f t="shared" si="43"/>
        <v>0</v>
      </c>
      <c r="D205" s="40"/>
      <c r="E205" s="48">
        <f t="shared" si="49"/>
        <v>180</v>
      </c>
      <c r="F205" s="52">
        <f t="shared" si="44"/>
        <v>0</v>
      </c>
      <c r="G205" s="53">
        <f t="shared" si="45"/>
        <v>0</v>
      </c>
      <c r="H205" s="40"/>
      <c r="I205" s="48">
        <f t="shared" si="50"/>
        <v>300</v>
      </c>
      <c r="J205" s="52">
        <f t="shared" si="46"/>
        <v>0</v>
      </c>
      <c r="K205" s="53">
        <f t="shared" si="47"/>
        <v>0</v>
      </c>
      <c r="L205" s="40"/>
    </row>
    <row r="206" spans="1:12" hidden="1" x14ac:dyDescent="0.2">
      <c r="A206" s="48">
        <f t="shared" si="48"/>
        <v>260</v>
      </c>
      <c r="B206" s="52">
        <f t="shared" si="42"/>
        <v>0</v>
      </c>
      <c r="C206" s="53">
        <f t="shared" si="43"/>
        <v>0</v>
      </c>
      <c r="D206" s="40"/>
      <c r="E206" s="48">
        <f t="shared" si="49"/>
        <v>195</v>
      </c>
      <c r="F206" s="52">
        <f t="shared" si="44"/>
        <v>0</v>
      </c>
      <c r="G206" s="53">
        <f t="shared" si="45"/>
        <v>0</v>
      </c>
      <c r="H206" s="40"/>
      <c r="I206" s="48">
        <f t="shared" si="50"/>
        <v>325</v>
      </c>
      <c r="J206" s="52">
        <f t="shared" si="46"/>
        <v>0</v>
      </c>
      <c r="K206" s="53">
        <f t="shared" si="47"/>
        <v>0</v>
      </c>
      <c r="L206" s="40"/>
    </row>
    <row r="207" spans="1:12" hidden="1" x14ac:dyDescent="0.2">
      <c r="A207" s="48">
        <f t="shared" si="48"/>
        <v>280</v>
      </c>
      <c r="B207" s="52">
        <f t="shared" si="42"/>
        <v>0</v>
      </c>
      <c r="C207" s="53">
        <f t="shared" si="43"/>
        <v>0</v>
      </c>
      <c r="D207" s="40"/>
      <c r="E207" s="48">
        <f t="shared" si="49"/>
        <v>210</v>
      </c>
      <c r="F207" s="52">
        <f t="shared" si="44"/>
        <v>0</v>
      </c>
      <c r="G207" s="53">
        <f t="shared" si="45"/>
        <v>0</v>
      </c>
      <c r="H207" s="40"/>
      <c r="I207" s="48">
        <f t="shared" si="50"/>
        <v>350</v>
      </c>
      <c r="J207" s="52">
        <f t="shared" si="46"/>
        <v>0</v>
      </c>
      <c r="K207" s="53">
        <f t="shared" si="47"/>
        <v>0</v>
      </c>
      <c r="L207" s="40"/>
    </row>
    <row r="208" spans="1:12" hidden="1" x14ac:dyDescent="0.2">
      <c r="A208" s="48">
        <f t="shared" si="48"/>
        <v>300</v>
      </c>
      <c r="B208" s="52">
        <f t="shared" si="42"/>
        <v>0</v>
      </c>
      <c r="C208" s="53">
        <f t="shared" si="43"/>
        <v>0</v>
      </c>
      <c r="D208" s="40"/>
      <c r="E208" s="48">
        <f t="shared" si="49"/>
        <v>225</v>
      </c>
      <c r="F208" s="52">
        <f t="shared" si="44"/>
        <v>0</v>
      </c>
      <c r="G208" s="53">
        <f t="shared" si="45"/>
        <v>0</v>
      </c>
      <c r="H208" s="40"/>
      <c r="I208" s="48">
        <f t="shared" si="50"/>
        <v>375</v>
      </c>
      <c r="J208" s="52">
        <f t="shared" si="46"/>
        <v>0</v>
      </c>
      <c r="K208" s="53">
        <f t="shared" si="47"/>
        <v>0</v>
      </c>
      <c r="L208" s="40"/>
    </row>
    <row r="209" spans="1:12" hidden="1" x14ac:dyDescent="0.2">
      <c r="A209" s="48">
        <f t="shared" si="48"/>
        <v>320</v>
      </c>
      <c r="B209" s="52">
        <f t="shared" si="42"/>
        <v>0</v>
      </c>
      <c r="C209" s="53">
        <f t="shared" si="43"/>
        <v>0</v>
      </c>
      <c r="D209" s="40"/>
      <c r="E209" s="48">
        <f t="shared" si="49"/>
        <v>240</v>
      </c>
      <c r="F209" s="52">
        <f t="shared" si="44"/>
        <v>0</v>
      </c>
      <c r="G209" s="53">
        <f t="shared" si="45"/>
        <v>0</v>
      </c>
      <c r="H209" s="40"/>
      <c r="I209" s="48">
        <f t="shared" si="50"/>
        <v>400</v>
      </c>
      <c r="J209" s="52">
        <f t="shared" si="46"/>
        <v>0</v>
      </c>
      <c r="K209" s="53">
        <f t="shared" si="47"/>
        <v>0</v>
      </c>
      <c r="L209" s="40"/>
    </row>
    <row r="210" spans="1:12" hidden="1" x14ac:dyDescent="0.2">
      <c r="A210" s="48">
        <f t="shared" si="48"/>
        <v>340</v>
      </c>
      <c r="B210" s="52">
        <f t="shared" si="42"/>
        <v>0</v>
      </c>
      <c r="C210" s="53">
        <f t="shared" si="43"/>
        <v>0</v>
      </c>
      <c r="D210" s="40"/>
      <c r="E210" s="48">
        <f t="shared" si="49"/>
        <v>255</v>
      </c>
      <c r="F210" s="52">
        <f t="shared" si="44"/>
        <v>0</v>
      </c>
      <c r="G210" s="53">
        <f t="shared" si="45"/>
        <v>0</v>
      </c>
      <c r="H210" s="40"/>
      <c r="I210" s="48">
        <f t="shared" si="50"/>
        <v>425</v>
      </c>
      <c r="J210" s="52">
        <f t="shared" si="46"/>
        <v>0</v>
      </c>
      <c r="K210" s="53">
        <f t="shared" si="47"/>
        <v>0</v>
      </c>
      <c r="L210" s="40"/>
    </row>
    <row r="211" spans="1:12" hidden="1" x14ac:dyDescent="0.2">
      <c r="A211" s="48">
        <f t="shared" si="48"/>
        <v>360</v>
      </c>
      <c r="B211" s="52">
        <f t="shared" si="42"/>
        <v>0</v>
      </c>
      <c r="C211" s="53">
        <f t="shared" si="43"/>
        <v>0</v>
      </c>
      <c r="D211" s="40"/>
      <c r="E211" s="48">
        <f t="shared" si="49"/>
        <v>270</v>
      </c>
      <c r="F211" s="52">
        <f t="shared" si="44"/>
        <v>0</v>
      </c>
      <c r="G211" s="53">
        <f t="shared" si="45"/>
        <v>0</v>
      </c>
      <c r="H211" s="40"/>
      <c r="I211" s="48">
        <f t="shared" si="50"/>
        <v>450</v>
      </c>
      <c r="J211" s="52">
        <f t="shared" si="46"/>
        <v>0</v>
      </c>
      <c r="K211" s="53">
        <f t="shared" si="47"/>
        <v>0</v>
      </c>
      <c r="L211" s="40"/>
    </row>
    <row r="212" spans="1:12" hidden="1" x14ac:dyDescent="0.2">
      <c r="A212" s="48">
        <f t="shared" si="48"/>
        <v>380</v>
      </c>
      <c r="B212" s="52">
        <f t="shared" si="42"/>
        <v>0</v>
      </c>
      <c r="C212" s="53">
        <f t="shared" si="43"/>
        <v>0</v>
      </c>
      <c r="D212" s="40"/>
      <c r="E212" s="48">
        <f t="shared" si="49"/>
        <v>285</v>
      </c>
      <c r="F212" s="52">
        <f t="shared" si="44"/>
        <v>0</v>
      </c>
      <c r="G212" s="53">
        <f t="shared" si="45"/>
        <v>0</v>
      </c>
      <c r="H212" s="40"/>
      <c r="I212" s="48">
        <f t="shared" si="50"/>
        <v>475</v>
      </c>
      <c r="J212" s="52">
        <f t="shared" si="46"/>
        <v>0</v>
      </c>
      <c r="K212" s="53">
        <f t="shared" si="47"/>
        <v>0</v>
      </c>
      <c r="L212" s="40"/>
    </row>
    <row r="213" spans="1:12" hidden="1" x14ac:dyDescent="0.2">
      <c r="A213" s="48">
        <f t="shared" si="48"/>
        <v>400</v>
      </c>
      <c r="B213" s="52">
        <f t="shared" si="42"/>
        <v>0</v>
      </c>
      <c r="C213" s="53">
        <f t="shared" si="43"/>
        <v>0</v>
      </c>
      <c r="D213" s="40"/>
      <c r="E213" s="48">
        <f t="shared" si="49"/>
        <v>300</v>
      </c>
      <c r="F213" s="52">
        <f t="shared" si="44"/>
        <v>0</v>
      </c>
      <c r="G213" s="53">
        <f t="shared" si="45"/>
        <v>0</v>
      </c>
      <c r="H213" s="40"/>
      <c r="I213" s="48">
        <f t="shared" si="50"/>
        <v>500</v>
      </c>
      <c r="J213" s="52">
        <f t="shared" si="46"/>
        <v>0</v>
      </c>
      <c r="K213" s="53">
        <f t="shared" si="47"/>
        <v>0</v>
      </c>
      <c r="L213" s="40"/>
    </row>
    <row r="214" spans="1:12" hidden="1" x14ac:dyDescent="0.2">
      <c r="A214" s="48">
        <f t="shared" si="48"/>
        <v>420</v>
      </c>
      <c r="B214" s="52">
        <f t="shared" si="42"/>
        <v>0</v>
      </c>
      <c r="C214" s="53">
        <f t="shared" si="43"/>
        <v>0</v>
      </c>
      <c r="D214" s="40"/>
      <c r="E214" s="48">
        <f t="shared" si="49"/>
        <v>315</v>
      </c>
      <c r="F214" s="52">
        <f t="shared" si="44"/>
        <v>0</v>
      </c>
      <c r="G214" s="53">
        <f t="shared" si="45"/>
        <v>0</v>
      </c>
      <c r="H214" s="40"/>
      <c r="I214" s="48">
        <f t="shared" si="50"/>
        <v>525</v>
      </c>
      <c r="J214" s="52">
        <f t="shared" si="46"/>
        <v>0</v>
      </c>
      <c r="K214" s="53">
        <f t="shared" si="47"/>
        <v>0</v>
      </c>
      <c r="L214" s="40"/>
    </row>
    <row r="215" spans="1:12" hidden="1" x14ac:dyDescent="0.2">
      <c r="A215" s="48">
        <f t="shared" si="48"/>
        <v>440</v>
      </c>
      <c r="B215" s="52">
        <f t="shared" si="42"/>
        <v>0</v>
      </c>
      <c r="C215" s="53">
        <f t="shared" si="43"/>
        <v>0</v>
      </c>
      <c r="D215" s="40"/>
      <c r="E215" s="48">
        <f t="shared" si="49"/>
        <v>330</v>
      </c>
      <c r="F215" s="52">
        <f t="shared" si="44"/>
        <v>0</v>
      </c>
      <c r="G215" s="53">
        <f t="shared" si="45"/>
        <v>0</v>
      </c>
      <c r="H215" s="40"/>
      <c r="I215" s="48">
        <f t="shared" si="50"/>
        <v>550</v>
      </c>
      <c r="J215" s="52">
        <f t="shared" si="46"/>
        <v>0</v>
      </c>
      <c r="K215" s="53">
        <f t="shared" si="47"/>
        <v>0</v>
      </c>
      <c r="L215" s="40"/>
    </row>
    <row r="216" spans="1:12" hidden="1" x14ac:dyDescent="0.2">
      <c r="A216" s="48">
        <f t="shared" si="48"/>
        <v>460</v>
      </c>
      <c r="B216" s="52">
        <f t="shared" si="42"/>
        <v>0</v>
      </c>
      <c r="C216" s="53">
        <f t="shared" si="43"/>
        <v>0</v>
      </c>
      <c r="D216" s="40"/>
      <c r="E216" s="48">
        <f t="shared" si="49"/>
        <v>345</v>
      </c>
      <c r="F216" s="52">
        <f t="shared" si="44"/>
        <v>0</v>
      </c>
      <c r="G216" s="53">
        <f t="shared" si="45"/>
        <v>0</v>
      </c>
      <c r="H216" s="40"/>
      <c r="I216" s="48">
        <f t="shared" si="50"/>
        <v>575</v>
      </c>
      <c r="J216" s="52">
        <f t="shared" si="46"/>
        <v>0</v>
      </c>
      <c r="K216" s="53">
        <f t="shared" si="47"/>
        <v>0</v>
      </c>
      <c r="L216" s="40"/>
    </row>
    <row r="217" spans="1:12" hidden="1" x14ac:dyDescent="0.2">
      <c r="A217" s="48">
        <f t="shared" si="48"/>
        <v>480</v>
      </c>
      <c r="B217" s="52">
        <f t="shared" si="42"/>
        <v>0</v>
      </c>
      <c r="C217" s="53">
        <f t="shared" si="43"/>
        <v>0</v>
      </c>
      <c r="D217" s="40"/>
      <c r="E217" s="48">
        <f t="shared" si="49"/>
        <v>360</v>
      </c>
      <c r="F217" s="52">
        <f t="shared" si="44"/>
        <v>0</v>
      </c>
      <c r="G217" s="53">
        <f t="shared" si="45"/>
        <v>0</v>
      </c>
      <c r="H217" s="40"/>
      <c r="I217" s="48">
        <f t="shared" si="50"/>
        <v>600</v>
      </c>
      <c r="J217" s="52">
        <f t="shared" si="46"/>
        <v>0</v>
      </c>
      <c r="K217" s="53">
        <f t="shared" si="47"/>
        <v>0</v>
      </c>
      <c r="L217" s="40"/>
    </row>
    <row r="218" spans="1:12" hidden="1" x14ac:dyDescent="0.2">
      <c r="A218" s="48">
        <f t="shared" si="48"/>
        <v>500</v>
      </c>
      <c r="B218" s="52">
        <f t="shared" si="42"/>
        <v>0</v>
      </c>
      <c r="C218" s="53">
        <f t="shared" si="43"/>
        <v>0</v>
      </c>
      <c r="D218" s="40"/>
      <c r="E218" s="48">
        <f t="shared" si="49"/>
        <v>375</v>
      </c>
      <c r="F218" s="52">
        <f t="shared" si="44"/>
        <v>0</v>
      </c>
      <c r="G218" s="53">
        <f t="shared" si="45"/>
        <v>0</v>
      </c>
      <c r="H218" s="40"/>
      <c r="I218" s="48">
        <f t="shared" si="50"/>
        <v>625</v>
      </c>
      <c r="J218" s="52">
        <f t="shared" si="46"/>
        <v>0</v>
      </c>
      <c r="K218" s="53">
        <f t="shared" si="47"/>
        <v>0</v>
      </c>
      <c r="L218" s="40"/>
    </row>
    <row r="219" spans="1:12" hidden="1" x14ac:dyDescent="0.2">
      <c r="A219" s="48">
        <f t="shared" si="48"/>
        <v>520</v>
      </c>
      <c r="B219" s="52">
        <f t="shared" si="42"/>
        <v>0</v>
      </c>
      <c r="C219" s="53">
        <f t="shared" si="43"/>
        <v>0</v>
      </c>
      <c r="D219" s="40"/>
      <c r="E219" s="48">
        <f t="shared" si="49"/>
        <v>390</v>
      </c>
      <c r="F219" s="52">
        <f t="shared" si="44"/>
        <v>0</v>
      </c>
      <c r="G219" s="53">
        <f t="shared" si="45"/>
        <v>0</v>
      </c>
      <c r="H219" s="40"/>
      <c r="I219" s="48">
        <f t="shared" si="50"/>
        <v>650</v>
      </c>
      <c r="J219" s="52">
        <f t="shared" si="46"/>
        <v>0</v>
      </c>
      <c r="K219" s="53">
        <f t="shared" si="47"/>
        <v>0</v>
      </c>
      <c r="L219" s="40"/>
    </row>
    <row r="220" spans="1:12" hidden="1" x14ac:dyDescent="0.2">
      <c r="A220" s="48">
        <f t="shared" si="48"/>
        <v>540</v>
      </c>
      <c r="B220" s="52">
        <f t="shared" si="42"/>
        <v>0</v>
      </c>
      <c r="C220" s="53">
        <f t="shared" si="43"/>
        <v>0</v>
      </c>
      <c r="D220" s="40"/>
      <c r="E220" s="48">
        <f t="shared" si="49"/>
        <v>405</v>
      </c>
      <c r="F220" s="52">
        <f t="shared" si="44"/>
        <v>0</v>
      </c>
      <c r="G220" s="53">
        <f t="shared" si="45"/>
        <v>0</v>
      </c>
      <c r="H220" s="40"/>
      <c r="I220" s="48">
        <f t="shared" si="50"/>
        <v>675</v>
      </c>
      <c r="J220" s="52">
        <f t="shared" si="46"/>
        <v>0</v>
      </c>
      <c r="K220" s="53">
        <f t="shared" si="47"/>
        <v>0</v>
      </c>
      <c r="L220" s="40"/>
    </row>
    <row r="221" spans="1:12" hidden="1" x14ac:dyDescent="0.2">
      <c r="A221" s="48">
        <f t="shared" si="48"/>
        <v>560</v>
      </c>
      <c r="B221" s="52">
        <f t="shared" si="42"/>
        <v>0</v>
      </c>
      <c r="C221" s="53">
        <f t="shared" si="43"/>
        <v>0</v>
      </c>
      <c r="D221" s="40"/>
      <c r="E221" s="48">
        <f t="shared" si="49"/>
        <v>420</v>
      </c>
      <c r="F221" s="52">
        <f t="shared" si="44"/>
        <v>0</v>
      </c>
      <c r="G221" s="53">
        <f t="shared" si="45"/>
        <v>0</v>
      </c>
      <c r="H221" s="40"/>
      <c r="I221" s="48">
        <f t="shared" si="50"/>
        <v>700</v>
      </c>
      <c r="J221" s="52">
        <f t="shared" si="46"/>
        <v>0</v>
      </c>
      <c r="K221" s="53">
        <f t="shared" si="47"/>
        <v>0</v>
      </c>
      <c r="L221" s="40"/>
    </row>
    <row r="222" spans="1:12" hidden="1" x14ac:dyDescent="0.2">
      <c r="A222" s="48">
        <f t="shared" si="48"/>
        <v>580</v>
      </c>
      <c r="B222" s="52">
        <f t="shared" si="42"/>
        <v>0</v>
      </c>
      <c r="C222" s="53">
        <f t="shared" si="43"/>
        <v>0</v>
      </c>
      <c r="D222" s="40"/>
      <c r="E222" s="48">
        <f t="shared" si="49"/>
        <v>435</v>
      </c>
      <c r="F222" s="52">
        <f t="shared" si="44"/>
        <v>0</v>
      </c>
      <c r="G222" s="53">
        <f t="shared" si="45"/>
        <v>0</v>
      </c>
      <c r="H222" s="40"/>
      <c r="I222" s="48">
        <f t="shared" si="50"/>
        <v>725</v>
      </c>
      <c r="J222" s="52">
        <f t="shared" si="46"/>
        <v>0</v>
      </c>
      <c r="K222" s="53">
        <f t="shared" si="47"/>
        <v>0</v>
      </c>
      <c r="L222" s="40"/>
    </row>
    <row r="223" spans="1:12" hidden="1" x14ac:dyDescent="0.2">
      <c r="A223" s="48">
        <f t="shared" si="48"/>
        <v>600</v>
      </c>
      <c r="B223" s="52">
        <f t="shared" si="42"/>
        <v>0</v>
      </c>
      <c r="C223" s="53">
        <f t="shared" si="43"/>
        <v>0</v>
      </c>
      <c r="D223" s="40"/>
      <c r="E223" s="48">
        <f t="shared" si="49"/>
        <v>450</v>
      </c>
      <c r="F223" s="52">
        <f t="shared" si="44"/>
        <v>0</v>
      </c>
      <c r="G223" s="53">
        <f t="shared" si="45"/>
        <v>0</v>
      </c>
      <c r="H223" s="40"/>
      <c r="I223" s="48">
        <f t="shared" si="50"/>
        <v>750</v>
      </c>
      <c r="J223" s="52">
        <f t="shared" si="46"/>
        <v>0</v>
      </c>
      <c r="K223" s="53">
        <f t="shared" si="47"/>
        <v>0</v>
      </c>
      <c r="L223" s="40"/>
    </row>
    <row r="224" spans="1:12" hidden="1" x14ac:dyDescent="0.2">
      <c r="A224" s="48">
        <f t="shared" si="48"/>
        <v>620</v>
      </c>
      <c r="B224" s="52">
        <f t="shared" si="42"/>
        <v>0</v>
      </c>
      <c r="C224" s="53">
        <f t="shared" si="43"/>
        <v>0</v>
      </c>
      <c r="D224" s="40"/>
      <c r="E224" s="48">
        <f t="shared" si="49"/>
        <v>465</v>
      </c>
      <c r="F224" s="52">
        <f t="shared" si="44"/>
        <v>0</v>
      </c>
      <c r="G224" s="53">
        <f t="shared" si="45"/>
        <v>0</v>
      </c>
      <c r="H224" s="40"/>
      <c r="I224" s="48">
        <f t="shared" si="50"/>
        <v>775</v>
      </c>
      <c r="J224" s="52">
        <f t="shared" si="46"/>
        <v>0</v>
      </c>
      <c r="K224" s="53">
        <f t="shared" si="47"/>
        <v>0</v>
      </c>
      <c r="L224" s="40"/>
    </row>
    <row r="225" spans="1:12" hidden="1" x14ac:dyDescent="0.2">
      <c r="A225" s="48">
        <f t="shared" si="48"/>
        <v>640</v>
      </c>
      <c r="B225" s="52">
        <f t="shared" si="42"/>
        <v>0</v>
      </c>
      <c r="C225" s="53">
        <f t="shared" si="43"/>
        <v>0</v>
      </c>
      <c r="D225" s="40"/>
      <c r="E225" s="48">
        <f t="shared" si="49"/>
        <v>480</v>
      </c>
      <c r="F225" s="52">
        <f t="shared" si="44"/>
        <v>0</v>
      </c>
      <c r="G225" s="53">
        <f t="shared" si="45"/>
        <v>0</v>
      </c>
      <c r="H225" s="40"/>
      <c r="I225" s="48">
        <f t="shared" si="50"/>
        <v>800</v>
      </c>
      <c r="J225" s="52">
        <f t="shared" si="46"/>
        <v>0</v>
      </c>
      <c r="K225" s="53">
        <f t="shared" si="47"/>
        <v>0</v>
      </c>
      <c r="L225" s="40"/>
    </row>
    <row r="226" spans="1:12" hidden="1" x14ac:dyDescent="0.2">
      <c r="A226" s="48">
        <f t="shared" si="48"/>
        <v>660</v>
      </c>
      <c r="B226" s="52">
        <f t="shared" ref="B226:B243" si="51">IF(A226&lt;=$B$11,A226,0)</f>
        <v>0</v>
      </c>
      <c r="C226" s="53">
        <f t="shared" ref="C226:C243" si="52">IF(B226&gt;=1,$B$192/POWER(1+$B$7,B226),0)</f>
        <v>0</v>
      </c>
      <c r="D226" s="40"/>
      <c r="E226" s="48">
        <f t="shared" si="49"/>
        <v>495</v>
      </c>
      <c r="F226" s="52">
        <f t="shared" ref="F226:F243" si="53">IF(E226&lt;=$B$11,E226,0)</f>
        <v>0</v>
      </c>
      <c r="G226" s="53">
        <f t="shared" ref="G226:G243" si="54">IF(F226&gt;=1,$F$192/POWER(1+$B$7,F226),0)</f>
        <v>0</v>
      </c>
      <c r="H226" s="40"/>
      <c r="I226" s="48">
        <f t="shared" si="50"/>
        <v>825</v>
      </c>
      <c r="J226" s="52">
        <f t="shared" ref="J226:J243" si="55">IF(I226&lt;=$B$11,I226,0)</f>
        <v>0</v>
      </c>
      <c r="K226" s="53">
        <f t="shared" ref="K226:K243" si="56">IF(J226&gt;=1,$J$192/POWER(1+$B$7,J226),0)</f>
        <v>0</v>
      </c>
      <c r="L226" s="40"/>
    </row>
    <row r="227" spans="1:12" hidden="1" x14ac:dyDescent="0.2">
      <c r="A227" s="48">
        <f t="shared" si="48"/>
        <v>680</v>
      </c>
      <c r="B227" s="52">
        <f t="shared" si="51"/>
        <v>0</v>
      </c>
      <c r="C227" s="53">
        <f t="shared" si="52"/>
        <v>0</v>
      </c>
      <c r="D227" s="40"/>
      <c r="E227" s="48">
        <f t="shared" si="49"/>
        <v>510</v>
      </c>
      <c r="F227" s="52">
        <f t="shared" si="53"/>
        <v>0</v>
      </c>
      <c r="G227" s="53">
        <f t="shared" si="54"/>
        <v>0</v>
      </c>
      <c r="H227" s="40"/>
      <c r="I227" s="48">
        <f t="shared" si="50"/>
        <v>850</v>
      </c>
      <c r="J227" s="52">
        <f t="shared" si="55"/>
        <v>0</v>
      </c>
      <c r="K227" s="53">
        <f t="shared" si="56"/>
        <v>0</v>
      </c>
      <c r="L227" s="40"/>
    </row>
    <row r="228" spans="1:12" hidden="1" x14ac:dyDescent="0.2">
      <c r="A228" s="48">
        <f t="shared" si="48"/>
        <v>700</v>
      </c>
      <c r="B228" s="52">
        <f t="shared" si="51"/>
        <v>0</v>
      </c>
      <c r="C228" s="53">
        <f t="shared" si="52"/>
        <v>0</v>
      </c>
      <c r="D228" s="40"/>
      <c r="E228" s="48">
        <f t="shared" si="49"/>
        <v>525</v>
      </c>
      <c r="F228" s="52">
        <f t="shared" si="53"/>
        <v>0</v>
      </c>
      <c r="G228" s="53">
        <f t="shared" si="54"/>
        <v>0</v>
      </c>
      <c r="H228" s="40"/>
      <c r="I228" s="48">
        <f t="shared" si="50"/>
        <v>875</v>
      </c>
      <c r="J228" s="52">
        <f t="shared" si="55"/>
        <v>0</v>
      </c>
      <c r="K228" s="53">
        <f t="shared" si="56"/>
        <v>0</v>
      </c>
      <c r="L228" s="40"/>
    </row>
    <row r="229" spans="1:12" hidden="1" x14ac:dyDescent="0.2">
      <c r="A229" s="48">
        <f t="shared" si="48"/>
        <v>720</v>
      </c>
      <c r="B229" s="52">
        <f t="shared" si="51"/>
        <v>0</v>
      </c>
      <c r="C229" s="53">
        <f t="shared" si="52"/>
        <v>0</v>
      </c>
      <c r="D229" s="40"/>
      <c r="E229" s="48">
        <f t="shared" si="49"/>
        <v>540</v>
      </c>
      <c r="F229" s="52">
        <f t="shared" si="53"/>
        <v>0</v>
      </c>
      <c r="G229" s="53">
        <f t="shared" si="54"/>
        <v>0</v>
      </c>
      <c r="H229" s="40"/>
      <c r="I229" s="48">
        <f t="shared" si="50"/>
        <v>900</v>
      </c>
      <c r="J229" s="52">
        <f t="shared" si="55"/>
        <v>0</v>
      </c>
      <c r="K229" s="53">
        <f t="shared" si="56"/>
        <v>0</v>
      </c>
      <c r="L229" s="40"/>
    </row>
    <row r="230" spans="1:12" hidden="1" x14ac:dyDescent="0.2">
      <c r="A230" s="48">
        <f t="shared" si="48"/>
        <v>740</v>
      </c>
      <c r="B230" s="52">
        <f t="shared" si="51"/>
        <v>0</v>
      </c>
      <c r="C230" s="53">
        <f t="shared" si="52"/>
        <v>0</v>
      </c>
      <c r="D230" s="40"/>
      <c r="E230" s="48">
        <f t="shared" si="49"/>
        <v>555</v>
      </c>
      <c r="F230" s="52">
        <f t="shared" si="53"/>
        <v>0</v>
      </c>
      <c r="G230" s="53">
        <f t="shared" si="54"/>
        <v>0</v>
      </c>
      <c r="H230" s="40"/>
      <c r="I230" s="48">
        <f t="shared" si="50"/>
        <v>925</v>
      </c>
      <c r="J230" s="52">
        <f t="shared" si="55"/>
        <v>0</v>
      </c>
      <c r="K230" s="53">
        <f t="shared" si="56"/>
        <v>0</v>
      </c>
      <c r="L230" s="40"/>
    </row>
    <row r="231" spans="1:12" hidden="1" x14ac:dyDescent="0.2">
      <c r="A231" s="48">
        <f t="shared" si="48"/>
        <v>760</v>
      </c>
      <c r="B231" s="52">
        <f t="shared" si="51"/>
        <v>0</v>
      </c>
      <c r="C231" s="53">
        <f t="shared" si="52"/>
        <v>0</v>
      </c>
      <c r="D231" s="40"/>
      <c r="E231" s="48">
        <f t="shared" si="49"/>
        <v>570</v>
      </c>
      <c r="F231" s="52">
        <f t="shared" si="53"/>
        <v>0</v>
      </c>
      <c r="G231" s="53">
        <f t="shared" si="54"/>
        <v>0</v>
      </c>
      <c r="H231" s="40"/>
      <c r="I231" s="48">
        <f t="shared" si="50"/>
        <v>950</v>
      </c>
      <c r="J231" s="52">
        <f t="shared" si="55"/>
        <v>0</v>
      </c>
      <c r="K231" s="53">
        <f t="shared" si="56"/>
        <v>0</v>
      </c>
      <c r="L231" s="40"/>
    </row>
    <row r="232" spans="1:12" hidden="1" x14ac:dyDescent="0.2">
      <c r="A232" s="48">
        <f t="shared" si="48"/>
        <v>780</v>
      </c>
      <c r="B232" s="52">
        <f t="shared" si="51"/>
        <v>0</v>
      </c>
      <c r="C232" s="53">
        <f t="shared" si="52"/>
        <v>0</v>
      </c>
      <c r="D232" s="40"/>
      <c r="E232" s="48">
        <f t="shared" si="49"/>
        <v>585</v>
      </c>
      <c r="F232" s="52">
        <f t="shared" si="53"/>
        <v>0</v>
      </c>
      <c r="G232" s="53">
        <f t="shared" si="54"/>
        <v>0</v>
      </c>
      <c r="H232" s="40"/>
      <c r="I232" s="48">
        <f t="shared" si="50"/>
        <v>975</v>
      </c>
      <c r="J232" s="52">
        <f t="shared" si="55"/>
        <v>0</v>
      </c>
      <c r="K232" s="53">
        <f t="shared" si="56"/>
        <v>0</v>
      </c>
      <c r="L232" s="40"/>
    </row>
    <row r="233" spans="1:12" hidden="1" x14ac:dyDescent="0.2">
      <c r="A233" s="48">
        <f t="shared" si="48"/>
        <v>800</v>
      </c>
      <c r="B233" s="52">
        <f t="shared" si="51"/>
        <v>0</v>
      </c>
      <c r="C233" s="53">
        <f t="shared" si="52"/>
        <v>0</v>
      </c>
      <c r="D233" s="40"/>
      <c r="E233" s="48">
        <f t="shared" si="49"/>
        <v>600</v>
      </c>
      <c r="F233" s="52">
        <f t="shared" si="53"/>
        <v>0</v>
      </c>
      <c r="G233" s="53">
        <f t="shared" si="54"/>
        <v>0</v>
      </c>
      <c r="H233" s="40"/>
      <c r="I233" s="48">
        <f t="shared" si="50"/>
        <v>1000</v>
      </c>
      <c r="J233" s="52">
        <f t="shared" si="55"/>
        <v>0</v>
      </c>
      <c r="K233" s="53">
        <f t="shared" si="56"/>
        <v>0</v>
      </c>
      <c r="L233" s="40"/>
    </row>
    <row r="234" spans="1:12" hidden="1" x14ac:dyDescent="0.2">
      <c r="A234" s="48">
        <f t="shared" si="48"/>
        <v>820</v>
      </c>
      <c r="B234" s="52">
        <f t="shared" si="51"/>
        <v>0</v>
      </c>
      <c r="C234" s="53">
        <f t="shared" si="52"/>
        <v>0</v>
      </c>
      <c r="D234" s="40"/>
      <c r="E234" s="48">
        <f t="shared" si="49"/>
        <v>615</v>
      </c>
      <c r="F234" s="52">
        <f t="shared" si="53"/>
        <v>0</v>
      </c>
      <c r="G234" s="53">
        <f t="shared" si="54"/>
        <v>0</v>
      </c>
      <c r="H234" s="40"/>
      <c r="I234" s="48">
        <f t="shared" si="50"/>
        <v>1025</v>
      </c>
      <c r="J234" s="52">
        <f t="shared" si="55"/>
        <v>0</v>
      </c>
      <c r="K234" s="53">
        <f t="shared" si="56"/>
        <v>0</v>
      </c>
      <c r="L234" s="40"/>
    </row>
    <row r="235" spans="1:12" hidden="1" x14ac:dyDescent="0.2">
      <c r="A235" s="48">
        <f t="shared" si="48"/>
        <v>840</v>
      </c>
      <c r="B235" s="52">
        <f t="shared" si="51"/>
        <v>0</v>
      </c>
      <c r="C235" s="53">
        <f t="shared" si="52"/>
        <v>0</v>
      </c>
      <c r="D235" s="40"/>
      <c r="E235" s="48">
        <f t="shared" si="49"/>
        <v>630</v>
      </c>
      <c r="F235" s="52">
        <f t="shared" si="53"/>
        <v>0</v>
      </c>
      <c r="G235" s="53">
        <f t="shared" si="54"/>
        <v>0</v>
      </c>
      <c r="H235" s="40"/>
      <c r="I235" s="48">
        <f t="shared" si="50"/>
        <v>1050</v>
      </c>
      <c r="J235" s="52">
        <f t="shared" si="55"/>
        <v>0</v>
      </c>
      <c r="K235" s="53">
        <f t="shared" si="56"/>
        <v>0</v>
      </c>
      <c r="L235" s="40"/>
    </row>
    <row r="236" spans="1:12" hidden="1" x14ac:dyDescent="0.2">
      <c r="A236" s="48">
        <f t="shared" si="48"/>
        <v>860</v>
      </c>
      <c r="B236" s="52">
        <f t="shared" si="51"/>
        <v>0</v>
      </c>
      <c r="C236" s="53">
        <f t="shared" si="52"/>
        <v>0</v>
      </c>
      <c r="D236" s="40"/>
      <c r="E236" s="48">
        <f t="shared" si="49"/>
        <v>645</v>
      </c>
      <c r="F236" s="52">
        <f t="shared" si="53"/>
        <v>0</v>
      </c>
      <c r="G236" s="53">
        <f t="shared" si="54"/>
        <v>0</v>
      </c>
      <c r="H236" s="40"/>
      <c r="I236" s="48">
        <f t="shared" si="50"/>
        <v>1075</v>
      </c>
      <c r="J236" s="52">
        <f t="shared" si="55"/>
        <v>0</v>
      </c>
      <c r="K236" s="53">
        <f t="shared" si="56"/>
        <v>0</v>
      </c>
      <c r="L236" s="40"/>
    </row>
    <row r="237" spans="1:12" hidden="1" x14ac:dyDescent="0.2">
      <c r="A237" s="48">
        <f t="shared" si="48"/>
        <v>880</v>
      </c>
      <c r="B237" s="52">
        <f t="shared" si="51"/>
        <v>0</v>
      </c>
      <c r="C237" s="53">
        <f t="shared" si="52"/>
        <v>0</v>
      </c>
      <c r="D237" s="40"/>
      <c r="E237" s="48">
        <f t="shared" si="49"/>
        <v>660</v>
      </c>
      <c r="F237" s="52">
        <f t="shared" si="53"/>
        <v>0</v>
      </c>
      <c r="G237" s="53">
        <f t="shared" si="54"/>
        <v>0</v>
      </c>
      <c r="H237" s="40"/>
      <c r="I237" s="48">
        <f t="shared" si="50"/>
        <v>1100</v>
      </c>
      <c r="J237" s="52">
        <f t="shared" si="55"/>
        <v>0</v>
      </c>
      <c r="K237" s="53">
        <f t="shared" si="56"/>
        <v>0</v>
      </c>
      <c r="L237" s="40"/>
    </row>
    <row r="238" spans="1:12" hidden="1" x14ac:dyDescent="0.2">
      <c r="A238" s="48">
        <f t="shared" si="48"/>
        <v>900</v>
      </c>
      <c r="B238" s="52">
        <f t="shared" si="51"/>
        <v>0</v>
      </c>
      <c r="C238" s="53">
        <f t="shared" si="52"/>
        <v>0</v>
      </c>
      <c r="D238" s="40"/>
      <c r="E238" s="48">
        <f t="shared" si="49"/>
        <v>675</v>
      </c>
      <c r="F238" s="52">
        <f t="shared" si="53"/>
        <v>0</v>
      </c>
      <c r="G238" s="53">
        <f t="shared" si="54"/>
        <v>0</v>
      </c>
      <c r="H238" s="40"/>
      <c r="I238" s="48">
        <f t="shared" si="50"/>
        <v>1125</v>
      </c>
      <c r="J238" s="52">
        <f t="shared" si="55"/>
        <v>0</v>
      </c>
      <c r="K238" s="53">
        <f t="shared" si="56"/>
        <v>0</v>
      </c>
      <c r="L238" s="40"/>
    </row>
    <row r="239" spans="1:12" hidden="1" x14ac:dyDescent="0.2">
      <c r="A239" s="48">
        <f t="shared" si="48"/>
        <v>920</v>
      </c>
      <c r="B239" s="52">
        <f t="shared" si="51"/>
        <v>0</v>
      </c>
      <c r="C239" s="53">
        <f t="shared" si="52"/>
        <v>0</v>
      </c>
      <c r="D239" s="40"/>
      <c r="E239" s="48">
        <f t="shared" si="49"/>
        <v>690</v>
      </c>
      <c r="F239" s="52">
        <f t="shared" si="53"/>
        <v>0</v>
      </c>
      <c r="G239" s="53">
        <f t="shared" si="54"/>
        <v>0</v>
      </c>
      <c r="H239" s="40"/>
      <c r="I239" s="48">
        <f t="shared" si="50"/>
        <v>1150</v>
      </c>
      <c r="J239" s="52">
        <f t="shared" si="55"/>
        <v>0</v>
      </c>
      <c r="K239" s="53">
        <f t="shared" si="56"/>
        <v>0</v>
      </c>
      <c r="L239" s="40"/>
    </row>
    <row r="240" spans="1:12" hidden="1" x14ac:dyDescent="0.2">
      <c r="A240" s="48">
        <f t="shared" si="48"/>
        <v>940</v>
      </c>
      <c r="B240" s="52">
        <f t="shared" si="51"/>
        <v>0</v>
      </c>
      <c r="C240" s="53">
        <f t="shared" si="52"/>
        <v>0</v>
      </c>
      <c r="D240" s="40"/>
      <c r="E240" s="48">
        <f t="shared" si="49"/>
        <v>705</v>
      </c>
      <c r="F240" s="52">
        <f t="shared" si="53"/>
        <v>0</v>
      </c>
      <c r="G240" s="53">
        <f t="shared" si="54"/>
        <v>0</v>
      </c>
      <c r="H240" s="40"/>
      <c r="I240" s="48">
        <f t="shared" si="50"/>
        <v>1175</v>
      </c>
      <c r="J240" s="52">
        <f t="shared" si="55"/>
        <v>0</v>
      </c>
      <c r="K240" s="53">
        <f t="shared" si="56"/>
        <v>0</v>
      </c>
      <c r="L240" s="40"/>
    </row>
    <row r="241" spans="1:13" hidden="1" x14ac:dyDescent="0.2">
      <c r="A241" s="48">
        <f t="shared" si="48"/>
        <v>960</v>
      </c>
      <c r="B241" s="52">
        <f t="shared" si="51"/>
        <v>0</v>
      </c>
      <c r="C241" s="53">
        <f t="shared" si="52"/>
        <v>0</v>
      </c>
      <c r="D241" s="40"/>
      <c r="E241" s="48">
        <f t="shared" si="49"/>
        <v>720</v>
      </c>
      <c r="F241" s="52">
        <f t="shared" si="53"/>
        <v>0</v>
      </c>
      <c r="G241" s="53">
        <f t="shared" si="54"/>
        <v>0</v>
      </c>
      <c r="H241" s="40"/>
      <c r="I241" s="48">
        <f t="shared" si="50"/>
        <v>1200</v>
      </c>
      <c r="J241" s="52">
        <f t="shared" si="55"/>
        <v>0</v>
      </c>
      <c r="K241" s="53">
        <f t="shared" si="56"/>
        <v>0</v>
      </c>
      <c r="L241" s="40"/>
    </row>
    <row r="242" spans="1:13" hidden="1" x14ac:dyDescent="0.2">
      <c r="A242" s="48">
        <f t="shared" si="48"/>
        <v>980</v>
      </c>
      <c r="B242" s="52">
        <f t="shared" si="51"/>
        <v>0</v>
      </c>
      <c r="C242" s="53">
        <f t="shared" si="52"/>
        <v>0</v>
      </c>
      <c r="D242" s="40"/>
      <c r="E242" s="48">
        <f t="shared" si="49"/>
        <v>735</v>
      </c>
      <c r="F242" s="52">
        <f t="shared" si="53"/>
        <v>0</v>
      </c>
      <c r="G242" s="53">
        <f t="shared" si="54"/>
        <v>0</v>
      </c>
      <c r="H242" s="40"/>
      <c r="I242" s="48">
        <f t="shared" si="50"/>
        <v>1225</v>
      </c>
      <c r="J242" s="52">
        <f t="shared" si="55"/>
        <v>0</v>
      </c>
      <c r="K242" s="53">
        <f t="shared" si="56"/>
        <v>0</v>
      </c>
      <c r="L242" s="40"/>
    </row>
    <row r="243" spans="1:13" hidden="1" x14ac:dyDescent="0.2">
      <c r="A243" s="48">
        <f t="shared" si="48"/>
        <v>1000</v>
      </c>
      <c r="B243" s="52">
        <f t="shared" si="51"/>
        <v>0</v>
      </c>
      <c r="C243" s="53">
        <f t="shared" si="52"/>
        <v>0</v>
      </c>
      <c r="D243" s="40"/>
      <c r="E243" s="48">
        <f t="shared" si="49"/>
        <v>750</v>
      </c>
      <c r="F243" s="52">
        <f t="shared" si="53"/>
        <v>0</v>
      </c>
      <c r="G243" s="53">
        <f t="shared" si="54"/>
        <v>0</v>
      </c>
      <c r="H243" s="40"/>
      <c r="I243" s="48">
        <f t="shared" si="50"/>
        <v>1250</v>
      </c>
      <c r="J243" s="52">
        <f t="shared" si="55"/>
        <v>0</v>
      </c>
      <c r="K243" s="53">
        <f t="shared" si="56"/>
        <v>0</v>
      </c>
      <c r="L243" s="40"/>
    </row>
    <row r="244" spans="1:13" x14ac:dyDescent="0.2">
      <c r="A244" s="48" t="str">
        <f>'LCC-kalkyl'!A244</f>
        <v>Nuvärde stilleståndstid</v>
      </c>
      <c r="B244" s="35">
        <f>SUM(C194:C243)</f>
        <v>5000</v>
      </c>
      <c r="C244" s="16"/>
      <c r="D244" s="40"/>
      <c r="E244" s="48" t="str">
        <f>'LCC-kalkyl'!E244</f>
        <v>Nuvärde stilleståndstid</v>
      </c>
      <c r="F244" s="30">
        <f>SUM(G194:G243)</f>
        <v>8000</v>
      </c>
      <c r="G244" s="16"/>
      <c r="H244" s="40"/>
      <c r="I244" s="48" t="str">
        <f>'LCC-kalkyl'!I244</f>
        <v>Nuvärde stilleståndstid</v>
      </c>
      <c r="J244" s="30">
        <f>SUM(K194:K243)</f>
        <v>6000</v>
      </c>
      <c r="K244" s="16"/>
      <c r="L244" s="40"/>
    </row>
    <row r="245" spans="1:13" x14ac:dyDescent="0.2">
      <c r="A245" s="47"/>
      <c r="B245" s="35"/>
      <c r="C245" s="16"/>
      <c r="D245" s="40"/>
      <c r="E245" s="47"/>
      <c r="F245" s="30"/>
      <c r="G245" s="16"/>
      <c r="H245" s="40"/>
      <c r="I245" s="47"/>
      <c r="J245" s="30"/>
      <c r="K245" s="16"/>
      <c r="L245" s="40"/>
      <c r="M245" s="54"/>
    </row>
    <row r="246" spans="1:13" x14ac:dyDescent="0.2">
      <c r="A246" s="36" t="s">
        <v>164</v>
      </c>
      <c r="B246" s="37"/>
      <c r="C246" s="22"/>
      <c r="D246" s="40"/>
      <c r="E246" s="36" t="s">
        <v>164</v>
      </c>
      <c r="F246" s="38"/>
      <c r="G246" s="22"/>
      <c r="H246" s="40"/>
      <c r="I246" s="36" t="s">
        <v>164</v>
      </c>
      <c r="J246" s="38"/>
      <c r="K246" s="22"/>
      <c r="L246" s="40"/>
    </row>
    <row r="247" spans="1:13" x14ac:dyDescent="0.2">
      <c r="A247" s="9" t="s">
        <v>19</v>
      </c>
      <c r="B247" s="45">
        <f>'LCC-kalkyl'!B247</f>
        <v>20</v>
      </c>
      <c r="C247" s="19" t="s">
        <v>7</v>
      </c>
      <c r="D247" s="40"/>
      <c r="E247" s="9" t="s">
        <v>19</v>
      </c>
      <c r="F247" s="45">
        <f>'LCC-kalkyl'!F247</f>
        <v>20</v>
      </c>
      <c r="G247" s="19" t="s">
        <v>7</v>
      </c>
      <c r="H247" s="40"/>
      <c r="I247" s="9" t="s">
        <v>19</v>
      </c>
      <c r="J247" s="45">
        <f>'LCC-kalkyl'!J247</f>
        <v>20</v>
      </c>
      <c r="K247" s="19" t="s">
        <v>7</v>
      </c>
      <c r="L247" s="40"/>
    </row>
    <row r="248" spans="1:13" x14ac:dyDescent="0.2">
      <c r="A248" s="11" t="s">
        <v>18</v>
      </c>
      <c r="B248" s="30">
        <f>'LCC-kalkyl'!B248</f>
        <v>20000</v>
      </c>
      <c r="C248" s="13"/>
      <c r="D248" s="40"/>
      <c r="E248" s="11" t="s">
        <v>18</v>
      </c>
      <c r="F248" s="30">
        <f>'LCC-kalkyl'!F248</f>
        <v>15000</v>
      </c>
      <c r="G248" s="13"/>
      <c r="H248" s="40"/>
      <c r="I248" s="11" t="s">
        <v>18</v>
      </c>
      <c r="J248" s="30">
        <f>'LCC-kalkyl'!J248</f>
        <v>17000</v>
      </c>
      <c r="K248" s="13"/>
      <c r="L248" s="40"/>
    </row>
    <row r="249" spans="1:13" hidden="1" x14ac:dyDescent="0.2">
      <c r="A249" s="25" t="s">
        <v>8</v>
      </c>
      <c r="B249" s="35"/>
      <c r="C249" s="27" t="s">
        <v>9</v>
      </c>
      <c r="D249" s="40"/>
      <c r="E249" s="25" t="s">
        <v>8</v>
      </c>
      <c r="F249" s="35"/>
      <c r="G249" s="27" t="s">
        <v>9</v>
      </c>
      <c r="H249" s="40"/>
      <c r="I249" s="25" t="s">
        <v>8</v>
      </c>
      <c r="J249" s="35"/>
      <c r="K249" s="27" t="s">
        <v>9</v>
      </c>
      <c r="L249" s="40"/>
    </row>
    <row r="250" spans="1:13" hidden="1" x14ac:dyDescent="0.2">
      <c r="A250" s="48">
        <f>B247</f>
        <v>20</v>
      </c>
      <c r="B250" s="52">
        <f t="shared" ref="B250:B281" si="57">IF(A250&lt;=$B$11,A250,0)</f>
        <v>20</v>
      </c>
      <c r="C250" s="53">
        <f t="shared" ref="C250:C281" si="58">IF(B250&gt;=1,$B$248/POWER(1+$B$7,B250),0)</f>
        <v>20000</v>
      </c>
      <c r="D250" s="40"/>
      <c r="E250" s="48">
        <f>F247</f>
        <v>20</v>
      </c>
      <c r="F250" s="52">
        <f t="shared" ref="F250:F281" si="59">IF(E250&lt;=$B$11,E250,0)</f>
        <v>20</v>
      </c>
      <c r="G250" s="53">
        <f t="shared" ref="G250:G281" si="60">IF(F250&gt;=1,$F$248/POWER(1+$B$7,F250),0)</f>
        <v>15000</v>
      </c>
      <c r="H250" s="40"/>
      <c r="I250" s="48">
        <f>J247</f>
        <v>20</v>
      </c>
      <c r="J250" s="52">
        <f t="shared" ref="J250:J281" si="61">IF(I250&lt;=$B$11,I250,0)</f>
        <v>20</v>
      </c>
      <c r="K250" s="53">
        <f t="shared" ref="K250:K281" si="62">IF(J250&gt;=1,$J$248/POWER(1+$B$7,J250),0)</f>
        <v>17000</v>
      </c>
      <c r="L250" s="40"/>
    </row>
    <row r="251" spans="1:13" hidden="1" x14ac:dyDescent="0.2">
      <c r="A251" s="48">
        <f>$B$247+A250</f>
        <v>40</v>
      </c>
      <c r="B251" s="52">
        <f t="shared" si="57"/>
        <v>0</v>
      </c>
      <c r="C251" s="53">
        <f t="shared" si="58"/>
        <v>0</v>
      </c>
      <c r="D251" s="40"/>
      <c r="E251" s="48">
        <f>$F$247+E250</f>
        <v>40</v>
      </c>
      <c r="F251" s="52">
        <f t="shared" si="59"/>
        <v>0</v>
      </c>
      <c r="G251" s="53">
        <f t="shared" si="60"/>
        <v>0</v>
      </c>
      <c r="H251" s="40"/>
      <c r="I251" s="48">
        <f>$J$247+I250</f>
        <v>40</v>
      </c>
      <c r="J251" s="52">
        <f t="shared" si="61"/>
        <v>0</v>
      </c>
      <c r="K251" s="53">
        <f t="shared" si="62"/>
        <v>0</v>
      </c>
      <c r="L251" s="40"/>
    </row>
    <row r="252" spans="1:13" hidden="1" x14ac:dyDescent="0.2">
      <c r="A252" s="48">
        <f t="shared" ref="A252:A299" si="63">$B$247+A251</f>
        <v>60</v>
      </c>
      <c r="B252" s="52">
        <f t="shared" si="57"/>
        <v>0</v>
      </c>
      <c r="C252" s="53">
        <f t="shared" si="58"/>
        <v>0</v>
      </c>
      <c r="D252" s="40"/>
      <c r="E252" s="48">
        <f t="shared" ref="E252:E299" si="64">$F$247+E251</f>
        <v>60</v>
      </c>
      <c r="F252" s="52">
        <f t="shared" si="59"/>
        <v>0</v>
      </c>
      <c r="G252" s="53">
        <f t="shared" si="60"/>
        <v>0</v>
      </c>
      <c r="H252" s="40"/>
      <c r="I252" s="48">
        <f t="shared" ref="I252:I299" si="65">$J$247+I251</f>
        <v>60</v>
      </c>
      <c r="J252" s="52">
        <f t="shared" si="61"/>
        <v>0</v>
      </c>
      <c r="K252" s="53">
        <f t="shared" si="62"/>
        <v>0</v>
      </c>
      <c r="L252" s="40"/>
    </row>
    <row r="253" spans="1:13" hidden="1" x14ac:dyDescent="0.2">
      <c r="A253" s="48">
        <f t="shared" si="63"/>
        <v>80</v>
      </c>
      <c r="B253" s="52">
        <f t="shared" si="57"/>
        <v>0</v>
      </c>
      <c r="C253" s="53">
        <f t="shared" si="58"/>
        <v>0</v>
      </c>
      <c r="D253" s="40"/>
      <c r="E253" s="48">
        <f t="shared" si="64"/>
        <v>80</v>
      </c>
      <c r="F253" s="52">
        <f t="shared" si="59"/>
        <v>0</v>
      </c>
      <c r="G253" s="53">
        <f t="shared" si="60"/>
        <v>0</v>
      </c>
      <c r="H253" s="40"/>
      <c r="I253" s="48">
        <f t="shared" si="65"/>
        <v>80</v>
      </c>
      <c r="J253" s="52">
        <f t="shared" si="61"/>
        <v>0</v>
      </c>
      <c r="K253" s="53">
        <f t="shared" si="62"/>
        <v>0</v>
      </c>
      <c r="L253" s="40"/>
    </row>
    <row r="254" spans="1:13" hidden="1" x14ac:dyDescent="0.2">
      <c r="A254" s="48">
        <f t="shared" si="63"/>
        <v>100</v>
      </c>
      <c r="B254" s="52">
        <f t="shared" si="57"/>
        <v>0</v>
      </c>
      <c r="C254" s="53">
        <f t="shared" si="58"/>
        <v>0</v>
      </c>
      <c r="D254" s="40"/>
      <c r="E254" s="48">
        <f t="shared" si="64"/>
        <v>100</v>
      </c>
      <c r="F254" s="52">
        <f t="shared" si="59"/>
        <v>0</v>
      </c>
      <c r="G254" s="53">
        <f t="shared" si="60"/>
        <v>0</v>
      </c>
      <c r="H254" s="40"/>
      <c r="I254" s="48">
        <f t="shared" si="65"/>
        <v>100</v>
      </c>
      <c r="J254" s="52">
        <f t="shared" si="61"/>
        <v>0</v>
      </c>
      <c r="K254" s="53">
        <f t="shared" si="62"/>
        <v>0</v>
      </c>
      <c r="L254" s="40"/>
    </row>
    <row r="255" spans="1:13" hidden="1" x14ac:dyDescent="0.2">
      <c r="A255" s="48">
        <f t="shared" si="63"/>
        <v>120</v>
      </c>
      <c r="B255" s="52">
        <f t="shared" si="57"/>
        <v>0</v>
      </c>
      <c r="C255" s="53">
        <f t="shared" si="58"/>
        <v>0</v>
      </c>
      <c r="D255" s="40"/>
      <c r="E255" s="48">
        <f t="shared" si="64"/>
        <v>120</v>
      </c>
      <c r="F255" s="52">
        <f t="shared" si="59"/>
        <v>0</v>
      </c>
      <c r="G255" s="53">
        <f t="shared" si="60"/>
        <v>0</v>
      </c>
      <c r="H255" s="40"/>
      <c r="I255" s="48">
        <f t="shared" si="65"/>
        <v>120</v>
      </c>
      <c r="J255" s="52">
        <f t="shared" si="61"/>
        <v>0</v>
      </c>
      <c r="K255" s="53">
        <f t="shared" si="62"/>
        <v>0</v>
      </c>
      <c r="L255" s="40"/>
    </row>
    <row r="256" spans="1:13" hidden="1" x14ac:dyDescent="0.2">
      <c r="A256" s="48">
        <f t="shared" si="63"/>
        <v>140</v>
      </c>
      <c r="B256" s="52">
        <f t="shared" si="57"/>
        <v>0</v>
      </c>
      <c r="C256" s="53">
        <f t="shared" si="58"/>
        <v>0</v>
      </c>
      <c r="D256" s="40"/>
      <c r="E256" s="48">
        <f t="shared" si="64"/>
        <v>140</v>
      </c>
      <c r="F256" s="52">
        <f t="shared" si="59"/>
        <v>0</v>
      </c>
      <c r="G256" s="53">
        <f t="shared" si="60"/>
        <v>0</v>
      </c>
      <c r="H256" s="40"/>
      <c r="I256" s="48">
        <f t="shared" si="65"/>
        <v>140</v>
      </c>
      <c r="J256" s="52">
        <f t="shared" si="61"/>
        <v>0</v>
      </c>
      <c r="K256" s="53">
        <f t="shared" si="62"/>
        <v>0</v>
      </c>
      <c r="L256" s="40"/>
    </row>
    <row r="257" spans="1:12" hidden="1" x14ac:dyDescent="0.2">
      <c r="A257" s="48">
        <f t="shared" si="63"/>
        <v>160</v>
      </c>
      <c r="B257" s="52">
        <f t="shared" si="57"/>
        <v>0</v>
      </c>
      <c r="C257" s="53">
        <f t="shared" si="58"/>
        <v>0</v>
      </c>
      <c r="D257" s="40"/>
      <c r="E257" s="48">
        <f t="shared" si="64"/>
        <v>160</v>
      </c>
      <c r="F257" s="52">
        <f t="shared" si="59"/>
        <v>0</v>
      </c>
      <c r="G257" s="53">
        <f t="shared" si="60"/>
        <v>0</v>
      </c>
      <c r="H257" s="40"/>
      <c r="I257" s="48">
        <f t="shared" si="65"/>
        <v>160</v>
      </c>
      <c r="J257" s="52">
        <f t="shared" si="61"/>
        <v>0</v>
      </c>
      <c r="K257" s="53">
        <f t="shared" si="62"/>
        <v>0</v>
      </c>
      <c r="L257" s="40"/>
    </row>
    <row r="258" spans="1:12" hidden="1" x14ac:dyDescent="0.2">
      <c r="A258" s="48">
        <f t="shared" si="63"/>
        <v>180</v>
      </c>
      <c r="B258" s="52">
        <f t="shared" si="57"/>
        <v>0</v>
      </c>
      <c r="C258" s="53">
        <f t="shared" si="58"/>
        <v>0</v>
      </c>
      <c r="D258" s="40"/>
      <c r="E258" s="48">
        <f t="shared" si="64"/>
        <v>180</v>
      </c>
      <c r="F258" s="52">
        <f t="shared" si="59"/>
        <v>0</v>
      </c>
      <c r="G258" s="53">
        <f t="shared" si="60"/>
        <v>0</v>
      </c>
      <c r="H258" s="40"/>
      <c r="I258" s="48">
        <f t="shared" si="65"/>
        <v>180</v>
      </c>
      <c r="J258" s="52">
        <f t="shared" si="61"/>
        <v>0</v>
      </c>
      <c r="K258" s="53">
        <f t="shared" si="62"/>
        <v>0</v>
      </c>
      <c r="L258" s="40"/>
    </row>
    <row r="259" spans="1:12" hidden="1" x14ac:dyDescent="0.2">
      <c r="A259" s="48">
        <f t="shared" si="63"/>
        <v>200</v>
      </c>
      <c r="B259" s="52">
        <f t="shared" si="57"/>
        <v>0</v>
      </c>
      <c r="C259" s="53">
        <f t="shared" si="58"/>
        <v>0</v>
      </c>
      <c r="D259" s="40"/>
      <c r="E259" s="48">
        <f t="shared" si="64"/>
        <v>200</v>
      </c>
      <c r="F259" s="52">
        <f t="shared" si="59"/>
        <v>0</v>
      </c>
      <c r="G259" s="53">
        <f t="shared" si="60"/>
        <v>0</v>
      </c>
      <c r="H259" s="40"/>
      <c r="I259" s="48">
        <f t="shared" si="65"/>
        <v>200</v>
      </c>
      <c r="J259" s="52">
        <f t="shared" si="61"/>
        <v>0</v>
      </c>
      <c r="K259" s="53">
        <f t="shared" si="62"/>
        <v>0</v>
      </c>
      <c r="L259" s="40"/>
    </row>
    <row r="260" spans="1:12" hidden="1" x14ac:dyDescent="0.2">
      <c r="A260" s="48">
        <f t="shared" si="63"/>
        <v>220</v>
      </c>
      <c r="B260" s="52">
        <f t="shared" si="57"/>
        <v>0</v>
      </c>
      <c r="C260" s="53">
        <f t="shared" si="58"/>
        <v>0</v>
      </c>
      <c r="D260" s="40"/>
      <c r="E260" s="48">
        <f t="shared" si="64"/>
        <v>220</v>
      </c>
      <c r="F260" s="52">
        <f t="shared" si="59"/>
        <v>0</v>
      </c>
      <c r="G260" s="53">
        <f t="shared" si="60"/>
        <v>0</v>
      </c>
      <c r="H260" s="40"/>
      <c r="I260" s="48">
        <f t="shared" si="65"/>
        <v>220</v>
      </c>
      <c r="J260" s="52">
        <f t="shared" si="61"/>
        <v>0</v>
      </c>
      <c r="K260" s="53">
        <f t="shared" si="62"/>
        <v>0</v>
      </c>
      <c r="L260" s="40"/>
    </row>
    <row r="261" spans="1:12" hidden="1" x14ac:dyDescent="0.2">
      <c r="A261" s="48">
        <f t="shared" si="63"/>
        <v>240</v>
      </c>
      <c r="B261" s="52">
        <f t="shared" si="57"/>
        <v>0</v>
      </c>
      <c r="C261" s="53">
        <f t="shared" si="58"/>
        <v>0</v>
      </c>
      <c r="D261" s="40"/>
      <c r="E261" s="48">
        <f t="shared" si="64"/>
        <v>240</v>
      </c>
      <c r="F261" s="52">
        <f t="shared" si="59"/>
        <v>0</v>
      </c>
      <c r="G261" s="53">
        <f t="shared" si="60"/>
        <v>0</v>
      </c>
      <c r="H261" s="40"/>
      <c r="I261" s="48">
        <f t="shared" si="65"/>
        <v>240</v>
      </c>
      <c r="J261" s="52">
        <f t="shared" si="61"/>
        <v>0</v>
      </c>
      <c r="K261" s="53">
        <f t="shared" si="62"/>
        <v>0</v>
      </c>
      <c r="L261" s="40"/>
    </row>
    <row r="262" spans="1:12" hidden="1" x14ac:dyDescent="0.2">
      <c r="A262" s="48">
        <f t="shared" si="63"/>
        <v>260</v>
      </c>
      <c r="B262" s="52">
        <f t="shared" si="57"/>
        <v>0</v>
      </c>
      <c r="C262" s="53">
        <f t="shared" si="58"/>
        <v>0</v>
      </c>
      <c r="D262" s="40"/>
      <c r="E262" s="48">
        <f t="shared" si="64"/>
        <v>260</v>
      </c>
      <c r="F262" s="52">
        <f t="shared" si="59"/>
        <v>0</v>
      </c>
      <c r="G262" s="53">
        <f t="shared" si="60"/>
        <v>0</v>
      </c>
      <c r="H262" s="40"/>
      <c r="I262" s="48">
        <f t="shared" si="65"/>
        <v>260</v>
      </c>
      <c r="J262" s="52">
        <f t="shared" si="61"/>
        <v>0</v>
      </c>
      <c r="K262" s="53">
        <f t="shared" si="62"/>
        <v>0</v>
      </c>
      <c r="L262" s="40"/>
    </row>
    <row r="263" spans="1:12" hidden="1" x14ac:dyDescent="0.2">
      <c r="A263" s="48">
        <f t="shared" si="63"/>
        <v>280</v>
      </c>
      <c r="B263" s="52">
        <f t="shared" si="57"/>
        <v>0</v>
      </c>
      <c r="C263" s="53">
        <f t="shared" si="58"/>
        <v>0</v>
      </c>
      <c r="D263" s="40"/>
      <c r="E263" s="48">
        <f t="shared" si="64"/>
        <v>280</v>
      </c>
      <c r="F263" s="52">
        <f t="shared" si="59"/>
        <v>0</v>
      </c>
      <c r="G263" s="53">
        <f t="shared" si="60"/>
        <v>0</v>
      </c>
      <c r="H263" s="40"/>
      <c r="I263" s="48">
        <f t="shared" si="65"/>
        <v>280</v>
      </c>
      <c r="J263" s="52">
        <f t="shared" si="61"/>
        <v>0</v>
      </c>
      <c r="K263" s="53">
        <f t="shared" si="62"/>
        <v>0</v>
      </c>
      <c r="L263" s="40"/>
    </row>
    <row r="264" spans="1:12" hidden="1" x14ac:dyDescent="0.2">
      <c r="A264" s="48">
        <f t="shared" si="63"/>
        <v>300</v>
      </c>
      <c r="B264" s="52">
        <f t="shared" si="57"/>
        <v>0</v>
      </c>
      <c r="C264" s="53">
        <f t="shared" si="58"/>
        <v>0</v>
      </c>
      <c r="D264" s="40"/>
      <c r="E264" s="48">
        <f t="shared" si="64"/>
        <v>300</v>
      </c>
      <c r="F264" s="52">
        <f t="shared" si="59"/>
        <v>0</v>
      </c>
      <c r="G264" s="53">
        <f t="shared" si="60"/>
        <v>0</v>
      </c>
      <c r="H264" s="40"/>
      <c r="I264" s="48">
        <f t="shared" si="65"/>
        <v>300</v>
      </c>
      <c r="J264" s="52">
        <f t="shared" si="61"/>
        <v>0</v>
      </c>
      <c r="K264" s="53">
        <f t="shared" si="62"/>
        <v>0</v>
      </c>
      <c r="L264" s="40"/>
    </row>
    <row r="265" spans="1:12" hidden="1" x14ac:dyDescent="0.2">
      <c r="A265" s="48">
        <f t="shared" si="63"/>
        <v>320</v>
      </c>
      <c r="B265" s="52">
        <f t="shared" si="57"/>
        <v>0</v>
      </c>
      <c r="C265" s="53">
        <f t="shared" si="58"/>
        <v>0</v>
      </c>
      <c r="D265" s="40"/>
      <c r="E265" s="48">
        <f t="shared" si="64"/>
        <v>320</v>
      </c>
      <c r="F265" s="52">
        <f t="shared" si="59"/>
        <v>0</v>
      </c>
      <c r="G265" s="53">
        <f t="shared" si="60"/>
        <v>0</v>
      </c>
      <c r="H265" s="40"/>
      <c r="I265" s="48">
        <f t="shared" si="65"/>
        <v>320</v>
      </c>
      <c r="J265" s="52">
        <f t="shared" si="61"/>
        <v>0</v>
      </c>
      <c r="K265" s="53">
        <f t="shared" si="62"/>
        <v>0</v>
      </c>
      <c r="L265" s="40"/>
    </row>
    <row r="266" spans="1:12" hidden="1" x14ac:dyDescent="0.2">
      <c r="A266" s="48">
        <f t="shared" si="63"/>
        <v>340</v>
      </c>
      <c r="B266" s="52">
        <f t="shared" si="57"/>
        <v>0</v>
      </c>
      <c r="C266" s="53">
        <f t="shared" si="58"/>
        <v>0</v>
      </c>
      <c r="D266" s="40"/>
      <c r="E266" s="48">
        <f t="shared" si="64"/>
        <v>340</v>
      </c>
      <c r="F266" s="52">
        <f t="shared" si="59"/>
        <v>0</v>
      </c>
      <c r="G266" s="53">
        <f t="shared" si="60"/>
        <v>0</v>
      </c>
      <c r="H266" s="40"/>
      <c r="I266" s="48">
        <f t="shared" si="65"/>
        <v>340</v>
      </c>
      <c r="J266" s="52">
        <f t="shared" si="61"/>
        <v>0</v>
      </c>
      <c r="K266" s="53">
        <f t="shared" si="62"/>
        <v>0</v>
      </c>
      <c r="L266" s="40"/>
    </row>
    <row r="267" spans="1:12" hidden="1" x14ac:dyDescent="0.2">
      <c r="A267" s="48">
        <f t="shared" si="63"/>
        <v>360</v>
      </c>
      <c r="B267" s="52">
        <f t="shared" si="57"/>
        <v>0</v>
      </c>
      <c r="C267" s="53">
        <f t="shared" si="58"/>
        <v>0</v>
      </c>
      <c r="D267" s="40"/>
      <c r="E267" s="48">
        <f t="shared" si="64"/>
        <v>360</v>
      </c>
      <c r="F267" s="52">
        <f t="shared" si="59"/>
        <v>0</v>
      </c>
      <c r="G267" s="53">
        <f t="shared" si="60"/>
        <v>0</v>
      </c>
      <c r="H267" s="40"/>
      <c r="I267" s="48">
        <f t="shared" si="65"/>
        <v>360</v>
      </c>
      <c r="J267" s="52">
        <f t="shared" si="61"/>
        <v>0</v>
      </c>
      <c r="K267" s="53">
        <f t="shared" si="62"/>
        <v>0</v>
      </c>
      <c r="L267" s="40"/>
    </row>
    <row r="268" spans="1:12" hidden="1" x14ac:dyDescent="0.2">
      <c r="A268" s="48">
        <f t="shared" si="63"/>
        <v>380</v>
      </c>
      <c r="B268" s="52">
        <f t="shared" si="57"/>
        <v>0</v>
      </c>
      <c r="C268" s="53">
        <f t="shared" si="58"/>
        <v>0</v>
      </c>
      <c r="D268" s="40"/>
      <c r="E268" s="48">
        <f t="shared" si="64"/>
        <v>380</v>
      </c>
      <c r="F268" s="52">
        <f t="shared" si="59"/>
        <v>0</v>
      </c>
      <c r="G268" s="53">
        <f t="shared" si="60"/>
        <v>0</v>
      </c>
      <c r="H268" s="40"/>
      <c r="I268" s="48">
        <f t="shared" si="65"/>
        <v>380</v>
      </c>
      <c r="J268" s="52">
        <f t="shared" si="61"/>
        <v>0</v>
      </c>
      <c r="K268" s="53">
        <f t="shared" si="62"/>
        <v>0</v>
      </c>
      <c r="L268" s="40"/>
    </row>
    <row r="269" spans="1:12" hidden="1" x14ac:dyDescent="0.2">
      <c r="A269" s="48">
        <f t="shared" si="63"/>
        <v>400</v>
      </c>
      <c r="B269" s="52">
        <f t="shared" si="57"/>
        <v>0</v>
      </c>
      <c r="C269" s="53">
        <f t="shared" si="58"/>
        <v>0</v>
      </c>
      <c r="D269" s="40"/>
      <c r="E269" s="48">
        <f t="shared" si="64"/>
        <v>400</v>
      </c>
      <c r="F269" s="52">
        <f t="shared" si="59"/>
        <v>0</v>
      </c>
      <c r="G269" s="53">
        <f t="shared" si="60"/>
        <v>0</v>
      </c>
      <c r="H269" s="40"/>
      <c r="I269" s="48">
        <f t="shared" si="65"/>
        <v>400</v>
      </c>
      <c r="J269" s="52">
        <f t="shared" si="61"/>
        <v>0</v>
      </c>
      <c r="K269" s="53">
        <f t="shared" si="62"/>
        <v>0</v>
      </c>
      <c r="L269" s="40"/>
    </row>
    <row r="270" spans="1:12" hidden="1" x14ac:dyDescent="0.2">
      <c r="A270" s="48">
        <f t="shared" si="63"/>
        <v>420</v>
      </c>
      <c r="B270" s="52">
        <f t="shared" si="57"/>
        <v>0</v>
      </c>
      <c r="C270" s="53">
        <f t="shared" si="58"/>
        <v>0</v>
      </c>
      <c r="D270" s="40"/>
      <c r="E270" s="48">
        <f t="shared" si="64"/>
        <v>420</v>
      </c>
      <c r="F270" s="52">
        <f t="shared" si="59"/>
        <v>0</v>
      </c>
      <c r="G270" s="53">
        <f t="shared" si="60"/>
        <v>0</v>
      </c>
      <c r="H270" s="40"/>
      <c r="I270" s="48">
        <f t="shared" si="65"/>
        <v>420</v>
      </c>
      <c r="J270" s="52">
        <f t="shared" si="61"/>
        <v>0</v>
      </c>
      <c r="K270" s="53">
        <f t="shared" si="62"/>
        <v>0</v>
      </c>
      <c r="L270" s="40"/>
    </row>
    <row r="271" spans="1:12" hidden="1" x14ac:dyDescent="0.2">
      <c r="A271" s="48">
        <f t="shared" si="63"/>
        <v>440</v>
      </c>
      <c r="B271" s="52">
        <f t="shared" si="57"/>
        <v>0</v>
      </c>
      <c r="C271" s="53">
        <f t="shared" si="58"/>
        <v>0</v>
      </c>
      <c r="D271" s="40"/>
      <c r="E271" s="48">
        <f t="shared" si="64"/>
        <v>440</v>
      </c>
      <c r="F271" s="52">
        <f t="shared" si="59"/>
        <v>0</v>
      </c>
      <c r="G271" s="53">
        <f t="shared" si="60"/>
        <v>0</v>
      </c>
      <c r="H271" s="40"/>
      <c r="I271" s="48">
        <f t="shared" si="65"/>
        <v>440</v>
      </c>
      <c r="J271" s="52">
        <f t="shared" si="61"/>
        <v>0</v>
      </c>
      <c r="K271" s="53">
        <f t="shared" si="62"/>
        <v>0</v>
      </c>
      <c r="L271" s="40"/>
    </row>
    <row r="272" spans="1:12" hidden="1" x14ac:dyDescent="0.2">
      <c r="A272" s="48">
        <f t="shared" si="63"/>
        <v>460</v>
      </c>
      <c r="B272" s="52">
        <f t="shared" si="57"/>
        <v>0</v>
      </c>
      <c r="C272" s="53">
        <f t="shared" si="58"/>
        <v>0</v>
      </c>
      <c r="D272" s="40"/>
      <c r="E272" s="48">
        <f t="shared" si="64"/>
        <v>460</v>
      </c>
      <c r="F272" s="52">
        <f t="shared" si="59"/>
        <v>0</v>
      </c>
      <c r="G272" s="53">
        <f t="shared" si="60"/>
        <v>0</v>
      </c>
      <c r="H272" s="40"/>
      <c r="I272" s="48">
        <f t="shared" si="65"/>
        <v>460</v>
      </c>
      <c r="J272" s="52">
        <f t="shared" si="61"/>
        <v>0</v>
      </c>
      <c r="K272" s="53">
        <f t="shared" si="62"/>
        <v>0</v>
      </c>
      <c r="L272" s="40"/>
    </row>
    <row r="273" spans="1:12" hidden="1" x14ac:dyDescent="0.2">
      <c r="A273" s="48">
        <f t="shared" si="63"/>
        <v>480</v>
      </c>
      <c r="B273" s="52">
        <f t="shared" si="57"/>
        <v>0</v>
      </c>
      <c r="C273" s="53">
        <f t="shared" si="58"/>
        <v>0</v>
      </c>
      <c r="D273" s="40"/>
      <c r="E273" s="48">
        <f t="shared" si="64"/>
        <v>480</v>
      </c>
      <c r="F273" s="52">
        <f t="shared" si="59"/>
        <v>0</v>
      </c>
      <c r="G273" s="53">
        <f t="shared" si="60"/>
        <v>0</v>
      </c>
      <c r="H273" s="40"/>
      <c r="I273" s="48">
        <f t="shared" si="65"/>
        <v>480</v>
      </c>
      <c r="J273" s="52">
        <f t="shared" si="61"/>
        <v>0</v>
      </c>
      <c r="K273" s="53">
        <f t="shared" si="62"/>
        <v>0</v>
      </c>
      <c r="L273" s="40"/>
    </row>
    <row r="274" spans="1:12" hidden="1" x14ac:dyDescent="0.2">
      <c r="A274" s="48">
        <f t="shared" si="63"/>
        <v>500</v>
      </c>
      <c r="B274" s="52">
        <f t="shared" si="57"/>
        <v>0</v>
      </c>
      <c r="C274" s="53">
        <f t="shared" si="58"/>
        <v>0</v>
      </c>
      <c r="D274" s="40"/>
      <c r="E274" s="48">
        <f t="shared" si="64"/>
        <v>500</v>
      </c>
      <c r="F274" s="52">
        <f t="shared" si="59"/>
        <v>0</v>
      </c>
      <c r="G274" s="53">
        <f t="shared" si="60"/>
        <v>0</v>
      </c>
      <c r="H274" s="40"/>
      <c r="I274" s="48">
        <f t="shared" si="65"/>
        <v>500</v>
      </c>
      <c r="J274" s="52">
        <f t="shared" si="61"/>
        <v>0</v>
      </c>
      <c r="K274" s="53">
        <f t="shared" si="62"/>
        <v>0</v>
      </c>
      <c r="L274" s="40"/>
    </row>
    <row r="275" spans="1:12" hidden="1" x14ac:dyDescent="0.2">
      <c r="A275" s="48">
        <f t="shared" si="63"/>
        <v>520</v>
      </c>
      <c r="B275" s="52">
        <f t="shared" si="57"/>
        <v>0</v>
      </c>
      <c r="C275" s="53">
        <f t="shared" si="58"/>
        <v>0</v>
      </c>
      <c r="D275" s="40"/>
      <c r="E275" s="48">
        <f t="shared" si="64"/>
        <v>520</v>
      </c>
      <c r="F275" s="52">
        <f t="shared" si="59"/>
        <v>0</v>
      </c>
      <c r="G275" s="53">
        <f t="shared" si="60"/>
        <v>0</v>
      </c>
      <c r="H275" s="40"/>
      <c r="I275" s="48">
        <f t="shared" si="65"/>
        <v>520</v>
      </c>
      <c r="J275" s="52">
        <f t="shared" si="61"/>
        <v>0</v>
      </c>
      <c r="K275" s="53">
        <f t="shared" si="62"/>
        <v>0</v>
      </c>
      <c r="L275" s="40"/>
    </row>
    <row r="276" spans="1:12" hidden="1" x14ac:dyDescent="0.2">
      <c r="A276" s="48">
        <f t="shared" si="63"/>
        <v>540</v>
      </c>
      <c r="B276" s="52">
        <f t="shared" si="57"/>
        <v>0</v>
      </c>
      <c r="C276" s="53">
        <f t="shared" si="58"/>
        <v>0</v>
      </c>
      <c r="D276" s="40"/>
      <c r="E276" s="48">
        <f t="shared" si="64"/>
        <v>540</v>
      </c>
      <c r="F276" s="52">
        <f t="shared" si="59"/>
        <v>0</v>
      </c>
      <c r="G276" s="53">
        <f t="shared" si="60"/>
        <v>0</v>
      </c>
      <c r="H276" s="40"/>
      <c r="I276" s="48">
        <f t="shared" si="65"/>
        <v>540</v>
      </c>
      <c r="J276" s="52">
        <f t="shared" si="61"/>
        <v>0</v>
      </c>
      <c r="K276" s="53">
        <f t="shared" si="62"/>
        <v>0</v>
      </c>
      <c r="L276" s="40"/>
    </row>
    <row r="277" spans="1:12" hidden="1" x14ac:dyDescent="0.2">
      <c r="A277" s="48">
        <f t="shared" si="63"/>
        <v>560</v>
      </c>
      <c r="B277" s="52">
        <f t="shared" si="57"/>
        <v>0</v>
      </c>
      <c r="C277" s="53">
        <f t="shared" si="58"/>
        <v>0</v>
      </c>
      <c r="D277" s="40"/>
      <c r="E277" s="48">
        <f t="shared" si="64"/>
        <v>560</v>
      </c>
      <c r="F277" s="52">
        <f t="shared" si="59"/>
        <v>0</v>
      </c>
      <c r="G277" s="53">
        <f t="shared" si="60"/>
        <v>0</v>
      </c>
      <c r="H277" s="40"/>
      <c r="I277" s="48">
        <f t="shared" si="65"/>
        <v>560</v>
      </c>
      <c r="J277" s="52">
        <f t="shared" si="61"/>
        <v>0</v>
      </c>
      <c r="K277" s="53">
        <f t="shared" si="62"/>
        <v>0</v>
      </c>
      <c r="L277" s="40"/>
    </row>
    <row r="278" spans="1:12" hidden="1" x14ac:dyDescent="0.2">
      <c r="A278" s="48">
        <f t="shared" si="63"/>
        <v>580</v>
      </c>
      <c r="B278" s="52">
        <f t="shared" si="57"/>
        <v>0</v>
      </c>
      <c r="C278" s="53">
        <f t="shared" si="58"/>
        <v>0</v>
      </c>
      <c r="D278" s="40"/>
      <c r="E278" s="48">
        <f t="shared" si="64"/>
        <v>580</v>
      </c>
      <c r="F278" s="52">
        <f t="shared" si="59"/>
        <v>0</v>
      </c>
      <c r="G278" s="53">
        <f t="shared" si="60"/>
        <v>0</v>
      </c>
      <c r="H278" s="40"/>
      <c r="I278" s="48">
        <f t="shared" si="65"/>
        <v>580</v>
      </c>
      <c r="J278" s="52">
        <f t="shared" si="61"/>
        <v>0</v>
      </c>
      <c r="K278" s="53">
        <f t="shared" si="62"/>
        <v>0</v>
      </c>
      <c r="L278" s="40"/>
    </row>
    <row r="279" spans="1:12" hidden="1" x14ac:dyDescent="0.2">
      <c r="A279" s="48">
        <f t="shared" si="63"/>
        <v>600</v>
      </c>
      <c r="B279" s="52">
        <f t="shared" si="57"/>
        <v>0</v>
      </c>
      <c r="C279" s="53">
        <f t="shared" si="58"/>
        <v>0</v>
      </c>
      <c r="D279" s="40"/>
      <c r="E279" s="48">
        <f t="shared" si="64"/>
        <v>600</v>
      </c>
      <c r="F279" s="52">
        <f t="shared" si="59"/>
        <v>0</v>
      </c>
      <c r="G279" s="53">
        <f t="shared" si="60"/>
        <v>0</v>
      </c>
      <c r="H279" s="40"/>
      <c r="I279" s="48">
        <f t="shared" si="65"/>
        <v>600</v>
      </c>
      <c r="J279" s="52">
        <f t="shared" si="61"/>
        <v>0</v>
      </c>
      <c r="K279" s="53">
        <f t="shared" si="62"/>
        <v>0</v>
      </c>
      <c r="L279" s="40"/>
    </row>
    <row r="280" spans="1:12" hidden="1" x14ac:dyDescent="0.2">
      <c r="A280" s="48">
        <f t="shared" si="63"/>
        <v>620</v>
      </c>
      <c r="B280" s="52">
        <f t="shared" si="57"/>
        <v>0</v>
      </c>
      <c r="C280" s="53">
        <f t="shared" si="58"/>
        <v>0</v>
      </c>
      <c r="D280" s="40"/>
      <c r="E280" s="48">
        <f t="shared" si="64"/>
        <v>620</v>
      </c>
      <c r="F280" s="52">
        <f t="shared" si="59"/>
        <v>0</v>
      </c>
      <c r="G280" s="53">
        <f t="shared" si="60"/>
        <v>0</v>
      </c>
      <c r="H280" s="40"/>
      <c r="I280" s="48">
        <f t="shared" si="65"/>
        <v>620</v>
      </c>
      <c r="J280" s="52">
        <f t="shared" si="61"/>
        <v>0</v>
      </c>
      <c r="K280" s="53">
        <f t="shared" si="62"/>
        <v>0</v>
      </c>
      <c r="L280" s="40"/>
    </row>
    <row r="281" spans="1:12" hidden="1" x14ac:dyDescent="0.2">
      <c r="A281" s="48">
        <f t="shared" si="63"/>
        <v>640</v>
      </c>
      <c r="B281" s="52">
        <f t="shared" si="57"/>
        <v>0</v>
      </c>
      <c r="C281" s="53">
        <f t="shared" si="58"/>
        <v>0</v>
      </c>
      <c r="D281" s="40"/>
      <c r="E281" s="48">
        <f t="shared" si="64"/>
        <v>640</v>
      </c>
      <c r="F281" s="52">
        <f t="shared" si="59"/>
        <v>0</v>
      </c>
      <c r="G281" s="53">
        <f t="shared" si="60"/>
        <v>0</v>
      </c>
      <c r="H281" s="40"/>
      <c r="I281" s="48">
        <f t="shared" si="65"/>
        <v>640</v>
      </c>
      <c r="J281" s="52">
        <f t="shared" si="61"/>
        <v>0</v>
      </c>
      <c r="K281" s="53">
        <f t="shared" si="62"/>
        <v>0</v>
      </c>
      <c r="L281" s="40"/>
    </row>
    <row r="282" spans="1:12" hidden="1" x14ac:dyDescent="0.2">
      <c r="A282" s="48">
        <f t="shared" si="63"/>
        <v>660</v>
      </c>
      <c r="B282" s="52">
        <f t="shared" ref="B282:B299" si="66">IF(A282&lt;=$B$11,A282,0)</f>
        <v>0</v>
      </c>
      <c r="C282" s="53">
        <f t="shared" ref="C282:C299" si="67">IF(B282&gt;=1,$B$248/POWER(1+$B$7,B282),0)</f>
        <v>0</v>
      </c>
      <c r="D282" s="40"/>
      <c r="E282" s="48">
        <f t="shared" si="64"/>
        <v>660</v>
      </c>
      <c r="F282" s="52">
        <f t="shared" ref="F282:F299" si="68">IF(E282&lt;=$B$11,E282,0)</f>
        <v>0</v>
      </c>
      <c r="G282" s="53">
        <f t="shared" ref="G282:G299" si="69">IF(F282&gt;=1,$F$248/POWER(1+$B$7,F282),0)</f>
        <v>0</v>
      </c>
      <c r="H282" s="40"/>
      <c r="I282" s="48">
        <f t="shared" si="65"/>
        <v>660</v>
      </c>
      <c r="J282" s="52">
        <f t="shared" ref="J282:J299" si="70">IF(I282&lt;=$B$11,I282,0)</f>
        <v>0</v>
      </c>
      <c r="K282" s="53">
        <f t="shared" ref="K282:K299" si="71">IF(J282&gt;=1,$J$248/POWER(1+$B$7,J282),0)</f>
        <v>0</v>
      </c>
      <c r="L282" s="40"/>
    </row>
    <row r="283" spans="1:12" hidden="1" x14ac:dyDescent="0.2">
      <c r="A283" s="48">
        <f t="shared" si="63"/>
        <v>680</v>
      </c>
      <c r="B283" s="52">
        <f t="shared" si="66"/>
        <v>0</v>
      </c>
      <c r="C283" s="53">
        <f t="shared" si="67"/>
        <v>0</v>
      </c>
      <c r="D283" s="40"/>
      <c r="E283" s="48">
        <f t="shared" si="64"/>
        <v>680</v>
      </c>
      <c r="F283" s="52">
        <f t="shared" si="68"/>
        <v>0</v>
      </c>
      <c r="G283" s="53">
        <f t="shared" si="69"/>
        <v>0</v>
      </c>
      <c r="H283" s="40"/>
      <c r="I283" s="48">
        <f t="shared" si="65"/>
        <v>680</v>
      </c>
      <c r="J283" s="52">
        <f t="shared" si="70"/>
        <v>0</v>
      </c>
      <c r="K283" s="53">
        <f t="shared" si="71"/>
        <v>0</v>
      </c>
      <c r="L283" s="40"/>
    </row>
    <row r="284" spans="1:12" hidden="1" x14ac:dyDescent="0.2">
      <c r="A284" s="48">
        <f t="shared" si="63"/>
        <v>700</v>
      </c>
      <c r="B284" s="52">
        <f t="shared" si="66"/>
        <v>0</v>
      </c>
      <c r="C284" s="53">
        <f t="shared" si="67"/>
        <v>0</v>
      </c>
      <c r="D284" s="40"/>
      <c r="E284" s="48">
        <f t="shared" si="64"/>
        <v>700</v>
      </c>
      <c r="F284" s="52">
        <f t="shared" si="68"/>
        <v>0</v>
      </c>
      <c r="G284" s="53">
        <f t="shared" si="69"/>
        <v>0</v>
      </c>
      <c r="H284" s="40"/>
      <c r="I284" s="48">
        <f t="shared" si="65"/>
        <v>700</v>
      </c>
      <c r="J284" s="52">
        <f t="shared" si="70"/>
        <v>0</v>
      </c>
      <c r="K284" s="53">
        <f t="shared" si="71"/>
        <v>0</v>
      </c>
      <c r="L284" s="40"/>
    </row>
    <row r="285" spans="1:12" hidden="1" x14ac:dyDescent="0.2">
      <c r="A285" s="48">
        <f t="shared" si="63"/>
        <v>720</v>
      </c>
      <c r="B285" s="52">
        <f t="shared" si="66"/>
        <v>0</v>
      </c>
      <c r="C285" s="53">
        <f t="shared" si="67"/>
        <v>0</v>
      </c>
      <c r="D285" s="40"/>
      <c r="E285" s="48">
        <f t="shared" si="64"/>
        <v>720</v>
      </c>
      <c r="F285" s="52">
        <f t="shared" si="68"/>
        <v>0</v>
      </c>
      <c r="G285" s="53">
        <f t="shared" si="69"/>
        <v>0</v>
      </c>
      <c r="H285" s="40"/>
      <c r="I285" s="48">
        <f t="shared" si="65"/>
        <v>720</v>
      </c>
      <c r="J285" s="52">
        <f t="shared" si="70"/>
        <v>0</v>
      </c>
      <c r="K285" s="53">
        <f t="shared" si="71"/>
        <v>0</v>
      </c>
      <c r="L285" s="40"/>
    </row>
    <row r="286" spans="1:12" hidden="1" x14ac:dyDescent="0.2">
      <c r="A286" s="48">
        <f t="shared" si="63"/>
        <v>740</v>
      </c>
      <c r="B286" s="52">
        <f t="shared" si="66"/>
        <v>0</v>
      </c>
      <c r="C286" s="53">
        <f t="shared" si="67"/>
        <v>0</v>
      </c>
      <c r="D286" s="40"/>
      <c r="E286" s="48">
        <f t="shared" si="64"/>
        <v>740</v>
      </c>
      <c r="F286" s="52">
        <f t="shared" si="68"/>
        <v>0</v>
      </c>
      <c r="G286" s="53">
        <f t="shared" si="69"/>
        <v>0</v>
      </c>
      <c r="H286" s="40"/>
      <c r="I286" s="48">
        <f t="shared" si="65"/>
        <v>740</v>
      </c>
      <c r="J286" s="52">
        <f t="shared" si="70"/>
        <v>0</v>
      </c>
      <c r="K286" s="53">
        <f t="shared" si="71"/>
        <v>0</v>
      </c>
      <c r="L286" s="40"/>
    </row>
    <row r="287" spans="1:12" hidden="1" x14ac:dyDescent="0.2">
      <c r="A287" s="48">
        <f t="shared" si="63"/>
        <v>760</v>
      </c>
      <c r="B287" s="52">
        <f t="shared" si="66"/>
        <v>0</v>
      </c>
      <c r="C287" s="53">
        <f t="shared" si="67"/>
        <v>0</v>
      </c>
      <c r="D287" s="40"/>
      <c r="E287" s="48">
        <f t="shared" si="64"/>
        <v>760</v>
      </c>
      <c r="F287" s="52">
        <f t="shared" si="68"/>
        <v>0</v>
      </c>
      <c r="G287" s="53">
        <f t="shared" si="69"/>
        <v>0</v>
      </c>
      <c r="H287" s="40"/>
      <c r="I287" s="48">
        <f t="shared" si="65"/>
        <v>760</v>
      </c>
      <c r="J287" s="52">
        <f t="shared" si="70"/>
        <v>0</v>
      </c>
      <c r="K287" s="53">
        <f t="shared" si="71"/>
        <v>0</v>
      </c>
      <c r="L287" s="40"/>
    </row>
    <row r="288" spans="1:12" hidden="1" x14ac:dyDescent="0.2">
      <c r="A288" s="48">
        <f t="shared" si="63"/>
        <v>780</v>
      </c>
      <c r="B288" s="52">
        <f t="shared" si="66"/>
        <v>0</v>
      </c>
      <c r="C288" s="53">
        <f t="shared" si="67"/>
        <v>0</v>
      </c>
      <c r="D288" s="40"/>
      <c r="E288" s="48">
        <f t="shared" si="64"/>
        <v>780</v>
      </c>
      <c r="F288" s="52">
        <f t="shared" si="68"/>
        <v>0</v>
      </c>
      <c r="G288" s="53">
        <f t="shared" si="69"/>
        <v>0</v>
      </c>
      <c r="H288" s="40"/>
      <c r="I288" s="48">
        <f t="shared" si="65"/>
        <v>780</v>
      </c>
      <c r="J288" s="52">
        <f t="shared" si="70"/>
        <v>0</v>
      </c>
      <c r="K288" s="53">
        <f t="shared" si="71"/>
        <v>0</v>
      </c>
      <c r="L288" s="40"/>
    </row>
    <row r="289" spans="1:12" hidden="1" x14ac:dyDescent="0.2">
      <c r="A289" s="48">
        <f t="shared" si="63"/>
        <v>800</v>
      </c>
      <c r="B289" s="52">
        <f t="shared" si="66"/>
        <v>0</v>
      </c>
      <c r="C289" s="53">
        <f t="shared" si="67"/>
        <v>0</v>
      </c>
      <c r="D289" s="40"/>
      <c r="E289" s="48">
        <f t="shared" si="64"/>
        <v>800</v>
      </c>
      <c r="F289" s="52">
        <f t="shared" si="68"/>
        <v>0</v>
      </c>
      <c r="G289" s="53">
        <f t="shared" si="69"/>
        <v>0</v>
      </c>
      <c r="H289" s="40"/>
      <c r="I289" s="48">
        <f t="shared" si="65"/>
        <v>800</v>
      </c>
      <c r="J289" s="52">
        <f t="shared" si="70"/>
        <v>0</v>
      </c>
      <c r="K289" s="53">
        <f t="shared" si="71"/>
        <v>0</v>
      </c>
      <c r="L289" s="40"/>
    </row>
    <row r="290" spans="1:12" hidden="1" x14ac:dyDescent="0.2">
      <c r="A290" s="48">
        <f t="shared" si="63"/>
        <v>820</v>
      </c>
      <c r="B290" s="52">
        <f t="shared" si="66"/>
        <v>0</v>
      </c>
      <c r="C290" s="53">
        <f t="shared" si="67"/>
        <v>0</v>
      </c>
      <c r="D290" s="40"/>
      <c r="E290" s="48">
        <f t="shared" si="64"/>
        <v>820</v>
      </c>
      <c r="F290" s="52">
        <f t="shared" si="68"/>
        <v>0</v>
      </c>
      <c r="G290" s="53">
        <f t="shared" si="69"/>
        <v>0</v>
      </c>
      <c r="H290" s="40"/>
      <c r="I290" s="48">
        <f t="shared" si="65"/>
        <v>820</v>
      </c>
      <c r="J290" s="52">
        <f t="shared" si="70"/>
        <v>0</v>
      </c>
      <c r="K290" s="53">
        <f t="shared" si="71"/>
        <v>0</v>
      </c>
      <c r="L290" s="40"/>
    </row>
    <row r="291" spans="1:12" hidden="1" x14ac:dyDescent="0.2">
      <c r="A291" s="48">
        <f t="shared" si="63"/>
        <v>840</v>
      </c>
      <c r="B291" s="52">
        <f t="shared" si="66"/>
        <v>0</v>
      </c>
      <c r="C291" s="53">
        <f t="shared" si="67"/>
        <v>0</v>
      </c>
      <c r="D291" s="40"/>
      <c r="E291" s="48">
        <f t="shared" si="64"/>
        <v>840</v>
      </c>
      <c r="F291" s="52">
        <f t="shared" si="68"/>
        <v>0</v>
      </c>
      <c r="G291" s="53">
        <f t="shared" si="69"/>
        <v>0</v>
      </c>
      <c r="H291" s="40"/>
      <c r="I291" s="48">
        <f t="shared" si="65"/>
        <v>840</v>
      </c>
      <c r="J291" s="52">
        <f t="shared" si="70"/>
        <v>0</v>
      </c>
      <c r="K291" s="53">
        <f t="shared" si="71"/>
        <v>0</v>
      </c>
      <c r="L291" s="40"/>
    </row>
    <row r="292" spans="1:12" hidden="1" x14ac:dyDescent="0.2">
      <c r="A292" s="48">
        <f t="shared" si="63"/>
        <v>860</v>
      </c>
      <c r="B292" s="52">
        <f t="shared" si="66"/>
        <v>0</v>
      </c>
      <c r="C292" s="53">
        <f t="shared" si="67"/>
        <v>0</v>
      </c>
      <c r="D292" s="40"/>
      <c r="E292" s="48">
        <f t="shared" si="64"/>
        <v>860</v>
      </c>
      <c r="F292" s="52">
        <f t="shared" si="68"/>
        <v>0</v>
      </c>
      <c r="G292" s="53">
        <f t="shared" si="69"/>
        <v>0</v>
      </c>
      <c r="H292" s="40"/>
      <c r="I292" s="48">
        <f t="shared" si="65"/>
        <v>860</v>
      </c>
      <c r="J292" s="52">
        <f t="shared" si="70"/>
        <v>0</v>
      </c>
      <c r="K292" s="53">
        <f t="shared" si="71"/>
        <v>0</v>
      </c>
      <c r="L292" s="40"/>
    </row>
    <row r="293" spans="1:12" hidden="1" x14ac:dyDescent="0.2">
      <c r="A293" s="48">
        <f t="shared" si="63"/>
        <v>880</v>
      </c>
      <c r="B293" s="52">
        <f t="shared" si="66"/>
        <v>0</v>
      </c>
      <c r="C293" s="53">
        <f t="shared" si="67"/>
        <v>0</v>
      </c>
      <c r="D293" s="40"/>
      <c r="E293" s="48">
        <f t="shared" si="64"/>
        <v>880</v>
      </c>
      <c r="F293" s="52">
        <f t="shared" si="68"/>
        <v>0</v>
      </c>
      <c r="G293" s="53">
        <f t="shared" si="69"/>
        <v>0</v>
      </c>
      <c r="H293" s="40"/>
      <c r="I293" s="48">
        <f t="shared" si="65"/>
        <v>880</v>
      </c>
      <c r="J293" s="52">
        <f t="shared" si="70"/>
        <v>0</v>
      </c>
      <c r="K293" s="53">
        <f t="shared" si="71"/>
        <v>0</v>
      </c>
      <c r="L293" s="40"/>
    </row>
    <row r="294" spans="1:12" hidden="1" x14ac:dyDescent="0.2">
      <c r="A294" s="48">
        <f t="shared" si="63"/>
        <v>900</v>
      </c>
      <c r="B294" s="52">
        <f t="shared" si="66"/>
        <v>0</v>
      </c>
      <c r="C294" s="53">
        <f t="shared" si="67"/>
        <v>0</v>
      </c>
      <c r="D294" s="40"/>
      <c r="E294" s="48">
        <f t="shared" si="64"/>
        <v>900</v>
      </c>
      <c r="F294" s="52">
        <f t="shared" si="68"/>
        <v>0</v>
      </c>
      <c r="G294" s="53">
        <f t="shared" si="69"/>
        <v>0</v>
      </c>
      <c r="H294" s="40"/>
      <c r="I294" s="48">
        <f t="shared" si="65"/>
        <v>900</v>
      </c>
      <c r="J294" s="52">
        <f t="shared" si="70"/>
        <v>0</v>
      </c>
      <c r="K294" s="53">
        <f t="shared" si="71"/>
        <v>0</v>
      </c>
      <c r="L294" s="40"/>
    </row>
    <row r="295" spans="1:12" hidden="1" x14ac:dyDescent="0.2">
      <c r="A295" s="48">
        <f t="shared" si="63"/>
        <v>920</v>
      </c>
      <c r="B295" s="52">
        <f t="shared" si="66"/>
        <v>0</v>
      </c>
      <c r="C295" s="53">
        <f t="shared" si="67"/>
        <v>0</v>
      </c>
      <c r="D295" s="40"/>
      <c r="E295" s="48">
        <f t="shared" si="64"/>
        <v>920</v>
      </c>
      <c r="F295" s="52">
        <f t="shared" si="68"/>
        <v>0</v>
      </c>
      <c r="G295" s="53">
        <f t="shared" si="69"/>
        <v>0</v>
      </c>
      <c r="H295" s="40"/>
      <c r="I295" s="48">
        <f t="shared" si="65"/>
        <v>920</v>
      </c>
      <c r="J295" s="52">
        <f t="shared" si="70"/>
        <v>0</v>
      </c>
      <c r="K295" s="53">
        <f t="shared" si="71"/>
        <v>0</v>
      </c>
      <c r="L295" s="40"/>
    </row>
    <row r="296" spans="1:12" hidden="1" x14ac:dyDescent="0.2">
      <c r="A296" s="48">
        <f t="shared" si="63"/>
        <v>940</v>
      </c>
      <c r="B296" s="52">
        <f t="shared" si="66"/>
        <v>0</v>
      </c>
      <c r="C296" s="53">
        <f t="shared" si="67"/>
        <v>0</v>
      </c>
      <c r="D296" s="40"/>
      <c r="E296" s="48">
        <f t="shared" si="64"/>
        <v>940</v>
      </c>
      <c r="F296" s="52">
        <f t="shared" si="68"/>
        <v>0</v>
      </c>
      <c r="G296" s="53">
        <f t="shared" si="69"/>
        <v>0</v>
      </c>
      <c r="H296" s="40"/>
      <c r="I296" s="48">
        <f t="shared" si="65"/>
        <v>940</v>
      </c>
      <c r="J296" s="52">
        <f t="shared" si="70"/>
        <v>0</v>
      </c>
      <c r="K296" s="53">
        <f t="shared" si="71"/>
        <v>0</v>
      </c>
      <c r="L296" s="40"/>
    </row>
    <row r="297" spans="1:12" hidden="1" x14ac:dyDescent="0.2">
      <c r="A297" s="48">
        <f t="shared" si="63"/>
        <v>960</v>
      </c>
      <c r="B297" s="52">
        <f t="shared" si="66"/>
        <v>0</v>
      </c>
      <c r="C297" s="53">
        <f t="shared" si="67"/>
        <v>0</v>
      </c>
      <c r="D297" s="40"/>
      <c r="E297" s="48">
        <f t="shared" si="64"/>
        <v>960</v>
      </c>
      <c r="F297" s="52">
        <f t="shared" si="68"/>
        <v>0</v>
      </c>
      <c r="G297" s="53">
        <f t="shared" si="69"/>
        <v>0</v>
      </c>
      <c r="H297" s="40"/>
      <c r="I297" s="48">
        <f t="shared" si="65"/>
        <v>960</v>
      </c>
      <c r="J297" s="52">
        <f t="shared" si="70"/>
        <v>0</v>
      </c>
      <c r="K297" s="53">
        <f t="shared" si="71"/>
        <v>0</v>
      </c>
      <c r="L297" s="40"/>
    </row>
    <row r="298" spans="1:12" hidden="1" x14ac:dyDescent="0.2">
      <c r="A298" s="48">
        <f t="shared" si="63"/>
        <v>980</v>
      </c>
      <c r="B298" s="52">
        <f t="shared" si="66"/>
        <v>0</v>
      </c>
      <c r="C298" s="53">
        <f t="shared" si="67"/>
        <v>0</v>
      </c>
      <c r="D298" s="40"/>
      <c r="E298" s="48">
        <f t="shared" si="64"/>
        <v>980</v>
      </c>
      <c r="F298" s="52">
        <f t="shared" si="68"/>
        <v>0</v>
      </c>
      <c r="G298" s="53">
        <f t="shared" si="69"/>
        <v>0</v>
      </c>
      <c r="H298" s="40"/>
      <c r="I298" s="48">
        <f t="shared" si="65"/>
        <v>980</v>
      </c>
      <c r="J298" s="52">
        <f t="shared" si="70"/>
        <v>0</v>
      </c>
      <c r="K298" s="53">
        <f t="shared" si="71"/>
        <v>0</v>
      </c>
      <c r="L298" s="40"/>
    </row>
    <row r="299" spans="1:12" hidden="1" x14ac:dyDescent="0.2">
      <c r="A299" s="48">
        <f t="shared" si="63"/>
        <v>1000</v>
      </c>
      <c r="B299" s="52">
        <f t="shared" si="66"/>
        <v>0</v>
      </c>
      <c r="C299" s="53">
        <f t="shared" si="67"/>
        <v>0</v>
      </c>
      <c r="D299" s="40"/>
      <c r="E299" s="48">
        <f t="shared" si="64"/>
        <v>1000</v>
      </c>
      <c r="F299" s="52">
        <f t="shared" si="68"/>
        <v>0</v>
      </c>
      <c r="G299" s="53">
        <f t="shared" si="69"/>
        <v>0</v>
      </c>
      <c r="H299" s="40"/>
      <c r="I299" s="48">
        <f t="shared" si="65"/>
        <v>1000</v>
      </c>
      <c r="J299" s="52">
        <f t="shared" si="70"/>
        <v>0</v>
      </c>
      <c r="K299" s="53">
        <f t="shared" si="71"/>
        <v>0</v>
      </c>
      <c r="L299" s="40"/>
    </row>
    <row r="300" spans="1:12" x14ac:dyDescent="0.2">
      <c r="A300" s="48" t="str">
        <f>'LCC-kalkyl'!A300</f>
        <v>Nuvärde miljökostnad</v>
      </c>
      <c r="B300" s="35">
        <f>SUM(C250:C299)</f>
        <v>20000</v>
      </c>
      <c r="C300" s="16"/>
      <c r="D300" s="40"/>
      <c r="E300" s="48" t="str">
        <f>'LCC-kalkyl'!E300</f>
        <v>Nuvärde miljökostnad</v>
      </c>
      <c r="F300" s="30">
        <f>SUM(G250:G299)</f>
        <v>15000</v>
      </c>
      <c r="G300" s="16"/>
      <c r="H300" s="40"/>
      <c r="I300" s="48" t="str">
        <f>'LCC-kalkyl'!I300</f>
        <v>Nuvärde miljökostnad</v>
      </c>
      <c r="J300" s="30">
        <f>SUM(K250:K299)</f>
        <v>17000</v>
      </c>
      <c r="K300" s="16"/>
      <c r="L300" s="40"/>
    </row>
    <row r="301" spans="1:12" x14ac:dyDescent="0.2">
      <c r="A301" s="10"/>
      <c r="B301" s="35"/>
      <c r="C301" s="16"/>
      <c r="D301" s="40"/>
      <c r="E301" s="10"/>
      <c r="F301" s="30"/>
      <c r="G301" s="16"/>
      <c r="H301" s="40"/>
      <c r="I301" s="10"/>
      <c r="J301" s="30"/>
      <c r="K301" s="16"/>
      <c r="L301" s="40"/>
    </row>
    <row r="302" spans="1:12" x14ac:dyDescent="0.2">
      <c r="A302" s="36" t="s">
        <v>165</v>
      </c>
      <c r="B302" s="37">
        <f>'LCC-kalkyl'!B302</f>
        <v>200000</v>
      </c>
      <c r="C302" s="22"/>
      <c r="D302" s="40"/>
      <c r="E302" s="36" t="s">
        <v>165</v>
      </c>
      <c r="F302" s="38">
        <f>'LCC-kalkyl'!F302</f>
        <v>300000</v>
      </c>
      <c r="G302" s="22"/>
      <c r="H302" s="40"/>
      <c r="I302" s="36" t="s">
        <v>165</v>
      </c>
      <c r="J302" s="38">
        <f>'LCC-kalkyl'!J302</f>
        <v>350000</v>
      </c>
      <c r="K302" s="22"/>
      <c r="L302" s="40"/>
    </row>
    <row r="303" spans="1:12" x14ac:dyDescent="0.2">
      <c r="A303" s="23"/>
      <c r="B303" s="17"/>
      <c r="C303" s="24"/>
      <c r="D303" s="40"/>
      <c r="E303" s="23"/>
      <c r="F303" s="17"/>
      <c r="G303" s="14"/>
      <c r="H303" s="40"/>
      <c r="I303" s="23"/>
      <c r="J303" s="17"/>
      <c r="K303" s="14"/>
      <c r="L303" s="40"/>
    </row>
    <row r="304" spans="1:12" ht="21" customHeight="1" x14ac:dyDescent="0.25">
      <c r="A304" s="12" t="s">
        <v>11</v>
      </c>
      <c r="B304" s="31">
        <f>B16+B20+B76-B302+B132+B188+B244+B300</f>
        <v>6574072.0949380388</v>
      </c>
      <c r="C304" s="15"/>
      <c r="D304" s="40"/>
      <c r="E304" s="12" t="s">
        <v>11</v>
      </c>
      <c r="F304" s="31">
        <f>F16+F20+F76-F302+F132+F188+F244+F300</f>
        <v>7552886.5139256464</v>
      </c>
      <c r="G304" s="15"/>
      <c r="H304" s="40"/>
      <c r="I304" s="12" t="s">
        <v>11</v>
      </c>
      <c r="J304" s="31">
        <f>J16+J20+J76-J302+J132+J188+J244+J300</f>
        <v>6029794.8854442351</v>
      </c>
      <c r="K304" s="15"/>
      <c r="L304" s="40"/>
    </row>
    <row r="305" spans="1:12" x14ac:dyDescent="0.2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</row>
    <row r="306" spans="1:12" x14ac:dyDescent="0.2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</row>
    <row r="307" spans="1:12" x14ac:dyDescent="0.2">
      <c r="A307" s="40"/>
    </row>
    <row r="308" spans="1:12" x14ac:dyDescent="0.2">
      <c r="A308" s="40"/>
    </row>
    <row r="310" spans="1:12" x14ac:dyDescent="0.2">
      <c r="B310" s="4" t="str">
        <f>A14</f>
        <v>Alternativ 1</v>
      </c>
      <c r="C310" s="4" t="str">
        <f>E14</f>
        <v>Alternativ 2</v>
      </c>
      <c r="D310" s="4" t="str">
        <f>I14</f>
        <v>Alternativ 3</v>
      </c>
    </row>
    <row r="311" spans="1:12" x14ac:dyDescent="0.2">
      <c r="B311" s="62">
        <f>B304</f>
        <v>6574072.0949380388</v>
      </c>
      <c r="C311" s="62">
        <f>F304</f>
        <v>7552886.5139256464</v>
      </c>
      <c r="D311" s="62">
        <f>J304</f>
        <v>6029794.8854442351</v>
      </c>
      <c r="E311" s="29"/>
    </row>
    <row r="315" spans="1:12" x14ac:dyDescent="0.2">
      <c r="D315" s="63"/>
    </row>
  </sheetData>
  <phoneticPr fontId="2" type="noConversion"/>
  <pageMargins left="0.37" right="0.47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5"/>
  <sheetViews>
    <sheetView topLeftCell="A191" workbookViewId="0">
      <selection activeCell="K319" sqref="K319"/>
    </sheetView>
  </sheetViews>
  <sheetFormatPr defaultRowHeight="12.75" x14ac:dyDescent="0.2"/>
  <cols>
    <col min="1" max="1" width="20.42578125" style="4" customWidth="1"/>
    <col min="2" max="2" width="19" style="4" bestFit="1" customWidth="1"/>
    <col min="3" max="3" width="7.28515625" style="4" customWidth="1"/>
    <col min="4" max="4" width="2.85546875" style="4" customWidth="1"/>
    <col min="5" max="5" width="23.28515625" style="4" bestFit="1" customWidth="1"/>
    <col min="6" max="6" width="19" style="4" bestFit="1" customWidth="1"/>
    <col min="7" max="7" width="7.5703125" style="4" bestFit="1" customWidth="1"/>
    <col min="8" max="8" width="3.28515625" style="4" customWidth="1"/>
    <col min="9" max="9" width="23.28515625" style="4" bestFit="1" customWidth="1"/>
    <col min="10" max="10" width="19" style="4" bestFit="1" customWidth="1"/>
    <col min="11" max="11" width="7.5703125" style="4" bestFit="1" customWidth="1"/>
    <col min="12" max="13" width="9.140625" style="4"/>
    <col min="14" max="14" width="28.140625" style="4" bestFit="1" customWidth="1"/>
    <col min="15" max="16384" width="9.140625" style="4"/>
  </cols>
  <sheetData>
    <row r="1" spans="1:17" ht="18" x14ac:dyDescent="0.25">
      <c r="E1" s="61" t="s">
        <v>22</v>
      </c>
    </row>
    <row r="2" spans="1:17" x14ac:dyDescent="0.2">
      <c r="A2" s="39"/>
    </row>
    <row r="3" spans="1:17" x14ac:dyDescent="0.2">
      <c r="A3" s="39"/>
    </row>
    <row r="4" spans="1:17" x14ac:dyDescent="0.2">
      <c r="A4" s="29" t="s">
        <v>15</v>
      </c>
    </row>
    <row r="5" spans="1:17" x14ac:dyDescent="0.2">
      <c r="A5" s="4" t="s">
        <v>0</v>
      </c>
      <c r="B5" s="33">
        <f>'LCC-kalkyl'!B5+1%</f>
        <v>0.05</v>
      </c>
    </row>
    <row r="6" spans="1:17" ht="14.25" customHeight="1" x14ac:dyDescent="0.2">
      <c r="A6" s="4" t="s">
        <v>1</v>
      </c>
      <c r="B6" s="33">
        <f>'LCC-kalkyl'!B6-1%</f>
        <v>0.01</v>
      </c>
    </row>
    <row r="7" spans="1:17" x14ac:dyDescent="0.2">
      <c r="A7" s="4" t="s">
        <v>16</v>
      </c>
      <c r="B7" s="33">
        <f>B5-B6</f>
        <v>0.04</v>
      </c>
    </row>
    <row r="8" spans="1:17" ht="25.5" x14ac:dyDescent="0.2">
      <c r="A8" s="39" t="s">
        <v>2</v>
      </c>
      <c r="B8" s="59">
        <f>'LCC-kalkyl'!B8</f>
        <v>0.01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x14ac:dyDescent="0.2">
      <c r="A9" s="39" t="s">
        <v>3</v>
      </c>
      <c r="B9" s="59">
        <f>B5-B8-B6</f>
        <v>0.03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4.25" customHeight="1" x14ac:dyDescent="0.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4.25" customHeight="1" x14ac:dyDescent="0.2">
      <c r="A11" s="39" t="s">
        <v>4</v>
      </c>
      <c r="B11" s="40">
        <f>'LCC-kalkyl'!B11</f>
        <v>30</v>
      </c>
      <c r="C11" s="40" t="s">
        <v>5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4.25" customHeight="1" x14ac:dyDescent="0.2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4.25" customHeight="1" x14ac:dyDescent="0.2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7.25" customHeight="1" x14ac:dyDescent="0.25">
      <c r="A14" s="67" t="str">
        <f>'LCC-kalkyl'!A14</f>
        <v>Alternativ 1</v>
      </c>
      <c r="B14" s="44"/>
      <c r="C14" s="22"/>
      <c r="D14" s="40"/>
      <c r="E14" s="68" t="str">
        <f>'LCC-kalkyl'!E14</f>
        <v>Alternativ 2</v>
      </c>
      <c r="F14" s="45"/>
      <c r="G14" s="21"/>
      <c r="H14" s="40"/>
      <c r="I14" s="68" t="str">
        <f>'LCC-kalkyl'!I14</f>
        <v>Alternativ 3</v>
      </c>
      <c r="J14" s="45"/>
      <c r="K14" s="21"/>
      <c r="L14" s="40"/>
      <c r="M14" s="40"/>
      <c r="N14" s="40"/>
      <c r="O14" s="40"/>
      <c r="P14" s="40"/>
      <c r="Q14" s="40"/>
    </row>
    <row r="15" spans="1:17" ht="14.25" customHeight="1" x14ac:dyDescent="0.2">
      <c r="A15" s="6" t="s">
        <v>6</v>
      </c>
      <c r="B15" s="44"/>
      <c r="C15" s="22"/>
      <c r="D15" s="40"/>
      <c r="E15" s="6" t="s">
        <v>6</v>
      </c>
      <c r="F15" s="44"/>
      <c r="G15" s="22"/>
      <c r="H15" s="40"/>
      <c r="I15" s="6" t="s">
        <v>6</v>
      </c>
      <c r="J15" s="44"/>
      <c r="K15" s="22"/>
      <c r="L15" s="40"/>
      <c r="M15" s="40"/>
      <c r="N15" s="40"/>
      <c r="O15" s="40"/>
      <c r="P15" s="40"/>
      <c r="Q15" s="40"/>
    </row>
    <row r="16" spans="1:17" ht="14.25" customHeight="1" x14ac:dyDescent="0.2">
      <c r="A16" s="7" t="s">
        <v>12</v>
      </c>
      <c r="B16" s="69">
        <f>'LCC-kalkyl'!B16</f>
        <v>1000000</v>
      </c>
      <c r="C16" s="21"/>
      <c r="D16" s="40"/>
      <c r="E16" s="7" t="s">
        <v>12</v>
      </c>
      <c r="F16" s="70">
        <f>'LCC-kalkyl'!F16</f>
        <v>800000</v>
      </c>
      <c r="G16" s="16"/>
      <c r="H16" s="40"/>
      <c r="I16" s="7" t="s">
        <v>12</v>
      </c>
      <c r="J16" s="70">
        <f>'LCC-kalkyl'!J16</f>
        <v>1200000</v>
      </c>
      <c r="K16" s="16"/>
      <c r="L16" s="40"/>
      <c r="M16" s="40"/>
      <c r="N16" s="40"/>
      <c r="O16" s="40"/>
      <c r="P16" s="40"/>
      <c r="Q16" s="40"/>
    </row>
    <row r="17" spans="1:17" ht="14.25" customHeight="1" x14ac:dyDescent="0.2">
      <c r="A17" s="8"/>
      <c r="B17" s="17"/>
      <c r="C17" s="14"/>
      <c r="D17" s="40"/>
      <c r="E17" s="20"/>
      <c r="F17" s="46"/>
      <c r="G17" s="16"/>
      <c r="H17" s="40"/>
      <c r="I17" s="20"/>
      <c r="J17" s="46"/>
      <c r="K17" s="16"/>
      <c r="L17" s="40"/>
      <c r="M17" s="40"/>
      <c r="N17" s="40"/>
      <c r="O17" s="40"/>
      <c r="P17" s="40"/>
      <c r="Q17" s="40"/>
    </row>
    <row r="18" spans="1:17" ht="14.25" customHeight="1" x14ac:dyDescent="0.2">
      <c r="A18" s="6" t="s">
        <v>17</v>
      </c>
      <c r="B18" s="44"/>
      <c r="C18" s="22"/>
      <c r="D18" s="40"/>
      <c r="E18" s="6" t="s">
        <v>17</v>
      </c>
      <c r="F18" s="44"/>
      <c r="G18" s="22"/>
      <c r="H18" s="40"/>
      <c r="I18" s="6" t="s">
        <v>17</v>
      </c>
      <c r="J18" s="44"/>
      <c r="K18" s="22"/>
      <c r="L18" s="40"/>
      <c r="M18" s="40"/>
      <c r="N18" s="40"/>
      <c r="O18" s="40"/>
      <c r="P18" s="40"/>
      <c r="Q18" s="40"/>
    </row>
    <row r="19" spans="1:17" ht="14.25" customHeight="1" x14ac:dyDescent="0.2">
      <c r="A19" s="9" t="s">
        <v>10</v>
      </c>
      <c r="B19" s="69">
        <f>'LCC-kalkyl'!B19</f>
        <v>100000</v>
      </c>
      <c r="C19" s="21"/>
      <c r="D19" s="40"/>
      <c r="E19" s="9" t="s">
        <v>10</v>
      </c>
      <c r="F19" s="70">
        <f>'LCC-kalkyl'!F19</f>
        <v>120000</v>
      </c>
      <c r="G19" s="16"/>
      <c r="H19" s="40"/>
      <c r="I19" s="9" t="s">
        <v>10</v>
      </c>
      <c r="J19" s="70">
        <f>'LCC-kalkyl'!J19</f>
        <v>90000</v>
      </c>
      <c r="K19" s="16"/>
      <c r="L19" s="40"/>
      <c r="M19" s="40"/>
      <c r="N19" s="40"/>
      <c r="O19" s="40"/>
      <c r="P19" s="40"/>
      <c r="Q19" s="40"/>
    </row>
    <row r="20" spans="1:17" ht="15.75" customHeight="1" x14ac:dyDescent="0.2">
      <c r="A20" s="10" t="s">
        <v>13</v>
      </c>
      <c r="B20" s="30">
        <f>B19*(POWER(1+B9,B11)-1)/(B9*(POWER(1+B9,B11)))</f>
        <v>1960044.1349469768</v>
      </c>
      <c r="C20" s="16"/>
      <c r="D20" s="40"/>
      <c r="E20" s="10" t="s">
        <v>13</v>
      </c>
      <c r="F20" s="30">
        <f>F19*(POWER(1+B9,B11)-1)/(B9*(POWER(1+B9,B11)))</f>
        <v>2352052.9619363723</v>
      </c>
      <c r="G20" s="16"/>
      <c r="H20" s="40"/>
      <c r="I20" s="10" t="s">
        <v>13</v>
      </c>
      <c r="J20" s="30">
        <f>J19*(POWER(1+B9,B11)-1)/(B9*(POWER(1+B9,B11)))</f>
        <v>1764039.7214522792</v>
      </c>
      <c r="K20" s="16"/>
      <c r="L20" s="40"/>
      <c r="M20" s="40"/>
      <c r="N20" s="40"/>
      <c r="O20" s="40"/>
      <c r="P20" s="40"/>
      <c r="Q20" s="40"/>
    </row>
    <row r="21" spans="1:17" ht="14.25" customHeight="1" x14ac:dyDescent="0.2">
      <c r="A21" s="8"/>
      <c r="B21" s="17"/>
      <c r="C21" s="14"/>
      <c r="D21" s="40"/>
      <c r="E21" s="20"/>
      <c r="F21" s="46"/>
      <c r="G21" s="16"/>
      <c r="H21" s="40"/>
      <c r="I21" s="20"/>
      <c r="J21" s="46"/>
      <c r="K21" s="16"/>
      <c r="L21" s="40"/>
      <c r="M21" s="40"/>
      <c r="N21" s="40"/>
      <c r="O21" s="40"/>
      <c r="P21" s="40"/>
      <c r="Q21" s="40"/>
    </row>
    <row r="22" spans="1:17" ht="14.25" customHeight="1" x14ac:dyDescent="0.2">
      <c r="A22" s="6" t="s">
        <v>160</v>
      </c>
      <c r="B22" s="44"/>
      <c r="C22" s="18"/>
      <c r="D22" s="40"/>
      <c r="E22" s="6" t="s">
        <v>160</v>
      </c>
      <c r="F22" s="44"/>
      <c r="G22" s="22"/>
      <c r="H22" s="40"/>
      <c r="I22" s="6" t="s">
        <v>160</v>
      </c>
      <c r="J22" s="44"/>
      <c r="K22" s="22"/>
      <c r="L22" s="40"/>
      <c r="M22" s="40"/>
      <c r="N22" s="40"/>
      <c r="O22" s="40"/>
      <c r="P22" s="40"/>
      <c r="Q22" s="40"/>
    </row>
    <row r="23" spans="1:17" ht="14.25" customHeight="1" x14ac:dyDescent="0.2">
      <c r="A23" s="9" t="s">
        <v>19</v>
      </c>
      <c r="B23" s="45">
        <f>'LCC-kalkyl'!B23</f>
        <v>1</v>
      </c>
      <c r="C23" s="19" t="s">
        <v>7</v>
      </c>
      <c r="D23" s="40"/>
      <c r="E23" s="9" t="s">
        <v>19</v>
      </c>
      <c r="F23" s="46">
        <f>'LCC-kalkyl'!F23</f>
        <v>1</v>
      </c>
      <c r="G23" s="13" t="s">
        <v>7</v>
      </c>
      <c r="H23" s="40"/>
      <c r="I23" s="9" t="s">
        <v>19</v>
      </c>
      <c r="J23" s="46">
        <f>'LCC-kalkyl'!J23</f>
        <v>1</v>
      </c>
      <c r="K23" s="13" t="s">
        <v>7</v>
      </c>
      <c r="L23" s="40"/>
      <c r="M23" s="40"/>
      <c r="N23" s="40"/>
      <c r="O23" s="40"/>
      <c r="P23" s="40"/>
      <c r="Q23" s="40"/>
    </row>
    <row r="24" spans="1:17" ht="14.25" customHeight="1" x14ac:dyDescent="0.2">
      <c r="A24" s="11" t="s">
        <v>18</v>
      </c>
      <c r="B24" s="30">
        <f>'LCC-kalkyl'!B24</f>
        <v>5000</v>
      </c>
      <c r="C24" s="13"/>
      <c r="D24" s="40"/>
      <c r="E24" s="11" t="s">
        <v>18</v>
      </c>
      <c r="F24" s="30">
        <f>'LCC-kalkyl'!F24</f>
        <v>4500</v>
      </c>
      <c r="G24" s="13"/>
      <c r="H24" s="40"/>
      <c r="I24" s="11" t="s">
        <v>18</v>
      </c>
      <c r="J24" s="30">
        <f>'LCC-kalkyl'!J24</f>
        <v>21</v>
      </c>
      <c r="K24" s="13"/>
      <c r="L24" s="40"/>
      <c r="M24" s="40"/>
      <c r="N24" s="40"/>
      <c r="O24" s="40"/>
      <c r="P24" s="40"/>
      <c r="Q24" s="40"/>
    </row>
    <row r="25" spans="1:17" ht="12.75" hidden="1" customHeight="1" x14ac:dyDescent="0.2">
      <c r="A25" s="25" t="s">
        <v>8</v>
      </c>
      <c r="B25" s="26"/>
      <c r="C25" s="27" t="s">
        <v>9</v>
      </c>
      <c r="D25" s="71"/>
      <c r="E25" s="25" t="s">
        <v>8</v>
      </c>
      <c r="F25" s="26"/>
      <c r="G25" s="27" t="s">
        <v>9</v>
      </c>
      <c r="H25" s="71"/>
      <c r="I25" s="25" t="s">
        <v>8</v>
      </c>
      <c r="J25" s="26"/>
      <c r="K25" s="27" t="s">
        <v>9</v>
      </c>
      <c r="L25" s="40"/>
      <c r="M25" s="40"/>
      <c r="N25" s="40"/>
      <c r="O25" s="40"/>
      <c r="P25" s="40"/>
      <c r="Q25" s="40"/>
    </row>
    <row r="26" spans="1:17" ht="12.75" hidden="1" customHeight="1" x14ac:dyDescent="0.2">
      <c r="A26" s="28">
        <f>B23</f>
        <v>1</v>
      </c>
      <c r="B26" s="26">
        <f t="shared" ref="B26:B57" si="0">IF(A26&lt;=$B$11,A26,0)</f>
        <v>1</v>
      </c>
      <c r="C26" s="34">
        <f t="shared" ref="C26:C57" si="1">IF(B26&gt;=1,$B$24/POWER(1+$B$7,B26),0)</f>
        <v>4807.6923076923076</v>
      </c>
      <c r="D26" s="71"/>
      <c r="E26" s="28">
        <f>F23</f>
        <v>1</v>
      </c>
      <c r="F26" s="26">
        <f t="shared" ref="F26:F57" si="2">IF(E26&lt;=$B$11,E26,0)</f>
        <v>1</v>
      </c>
      <c r="G26" s="34">
        <f t="shared" ref="G26:G57" si="3">IF(F26&gt;=1,$F$24/POWER(1+$B$7,F26),0)</f>
        <v>4326.9230769230771</v>
      </c>
      <c r="H26" s="71"/>
      <c r="I26" s="28">
        <f>J23</f>
        <v>1</v>
      </c>
      <c r="J26" s="26">
        <f t="shared" ref="J26:J57" si="4">IF(I26&lt;=$B$11,I26,0)</f>
        <v>1</v>
      </c>
      <c r="K26" s="34">
        <f t="shared" ref="K26:K57" si="5">IF(J26&gt;=1,$J$24/POWER(1+$B$7,J26),0)</f>
        <v>20.19230769230769</v>
      </c>
      <c r="L26" s="40"/>
      <c r="M26" s="40"/>
      <c r="N26" s="40"/>
      <c r="O26" s="40"/>
      <c r="P26" s="40"/>
      <c r="Q26" s="40"/>
    </row>
    <row r="27" spans="1:17" ht="12.75" hidden="1" customHeight="1" x14ac:dyDescent="0.2">
      <c r="A27" s="25">
        <f>B23*2</f>
        <v>2</v>
      </c>
      <c r="B27" s="26">
        <f t="shared" si="0"/>
        <v>2</v>
      </c>
      <c r="C27" s="34">
        <f t="shared" si="1"/>
        <v>4622.7810650887568</v>
      </c>
      <c r="D27" s="71"/>
      <c r="E27" s="25">
        <f>F23*2</f>
        <v>2</v>
      </c>
      <c r="F27" s="26">
        <f t="shared" si="2"/>
        <v>2</v>
      </c>
      <c r="G27" s="34">
        <f t="shared" si="3"/>
        <v>4160.5029585798811</v>
      </c>
      <c r="H27" s="71"/>
      <c r="I27" s="25">
        <f>J23*2</f>
        <v>2</v>
      </c>
      <c r="J27" s="26">
        <f t="shared" si="4"/>
        <v>2</v>
      </c>
      <c r="K27" s="34">
        <f t="shared" si="5"/>
        <v>19.415680473372777</v>
      </c>
      <c r="L27" s="40"/>
      <c r="M27" s="40"/>
      <c r="N27" s="40"/>
      <c r="O27" s="40"/>
      <c r="P27" s="40"/>
      <c r="Q27" s="40"/>
    </row>
    <row r="28" spans="1:17" ht="12.75" hidden="1" customHeight="1" x14ac:dyDescent="0.2">
      <c r="A28" s="25">
        <f>B23*3</f>
        <v>3</v>
      </c>
      <c r="B28" s="26">
        <f t="shared" si="0"/>
        <v>3</v>
      </c>
      <c r="C28" s="34">
        <f t="shared" si="1"/>
        <v>4444.9817933545737</v>
      </c>
      <c r="D28" s="71"/>
      <c r="E28" s="25">
        <f>F23*3</f>
        <v>3</v>
      </c>
      <c r="F28" s="26">
        <f t="shared" si="2"/>
        <v>3</v>
      </c>
      <c r="G28" s="34">
        <f t="shared" si="3"/>
        <v>4000.4836140191169</v>
      </c>
      <c r="H28" s="71"/>
      <c r="I28" s="25">
        <f>J23*3</f>
        <v>3</v>
      </c>
      <c r="J28" s="26">
        <f t="shared" si="4"/>
        <v>3</v>
      </c>
      <c r="K28" s="34">
        <f t="shared" si="5"/>
        <v>18.66892353208921</v>
      </c>
      <c r="L28" s="40"/>
      <c r="M28" s="40"/>
      <c r="N28" s="40"/>
      <c r="O28" s="40"/>
      <c r="P28" s="40"/>
      <c r="Q28" s="40"/>
    </row>
    <row r="29" spans="1:17" ht="12.75" hidden="1" customHeight="1" x14ac:dyDescent="0.2">
      <c r="A29" s="25">
        <f>B23*4</f>
        <v>4</v>
      </c>
      <c r="B29" s="26">
        <f t="shared" si="0"/>
        <v>4</v>
      </c>
      <c r="C29" s="34">
        <f t="shared" si="1"/>
        <v>4274.0209551486287</v>
      </c>
      <c r="D29" s="71"/>
      <c r="E29" s="25">
        <f>F23*4</f>
        <v>4</v>
      </c>
      <c r="F29" s="26">
        <f t="shared" si="2"/>
        <v>4</v>
      </c>
      <c r="G29" s="34">
        <f t="shared" si="3"/>
        <v>3846.6188596337656</v>
      </c>
      <c r="H29" s="71"/>
      <c r="I29" s="25">
        <f>J23*4</f>
        <v>4</v>
      </c>
      <c r="J29" s="26">
        <f t="shared" si="4"/>
        <v>4</v>
      </c>
      <c r="K29" s="34">
        <f t="shared" si="5"/>
        <v>17.95088801162424</v>
      </c>
      <c r="L29" s="40"/>
      <c r="M29" s="40"/>
      <c r="N29" s="40"/>
      <c r="O29" s="40"/>
      <c r="P29" s="40"/>
      <c r="Q29" s="40"/>
    </row>
    <row r="30" spans="1:17" ht="12.75" hidden="1" customHeight="1" x14ac:dyDescent="0.2">
      <c r="A30" s="25">
        <f>B23*5</f>
        <v>5</v>
      </c>
      <c r="B30" s="26">
        <f t="shared" si="0"/>
        <v>5</v>
      </c>
      <c r="C30" s="34">
        <f t="shared" si="1"/>
        <v>4109.635533796758</v>
      </c>
      <c r="D30" s="71"/>
      <c r="E30" s="25">
        <f>F23*5</f>
        <v>5</v>
      </c>
      <c r="F30" s="26">
        <f t="shared" si="2"/>
        <v>5</v>
      </c>
      <c r="G30" s="34">
        <f t="shared" si="3"/>
        <v>3698.6719804170821</v>
      </c>
      <c r="H30" s="71"/>
      <c r="I30" s="25">
        <f>J23*5</f>
        <v>5</v>
      </c>
      <c r="J30" s="26">
        <f t="shared" si="4"/>
        <v>5</v>
      </c>
      <c r="K30" s="34">
        <f t="shared" si="5"/>
        <v>17.260469241946382</v>
      </c>
      <c r="L30" s="40"/>
      <c r="M30" s="40"/>
      <c r="N30" s="40"/>
      <c r="O30" s="40"/>
      <c r="P30" s="40"/>
      <c r="Q30" s="40"/>
    </row>
    <row r="31" spans="1:17" hidden="1" x14ac:dyDescent="0.2">
      <c r="A31" s="25">
        <f>B23*6</f>
        <v>6</v>
      </c>
      <c r="B31" s="26">
        <f t="shared" si="0"/>
        <v>6</v>
      </c>
      <c r="C31" s="34">
        <f t="shared" si="1"/>
        <v>3951.5726286507283</v>
      </c>
      <c r="D31" s="71"/>
      <c r="E31" s="25">
        <f>F23*6</f>
        <v>6</v>
      </c>
      <c r="F31" s="26">
        <f t="shared" si="2"/>
        <v>6</v>
      </c>
      <c r="G31" s="34">
        <f t="shared" si="3"/>
        <v>3556.4153657856559</v>
      </c>
      <c r="H31" s="71"/>
      <c r="I31" s="25">
        <f>J23*6</f>
        <v>6</v>
      </c>
      <c r="J31" s="26">
        <f t="shared" si="4"/>
        <v>6</v>
      </c>
      <c r="K31" s="34">
        <f t="shared" si="5"/>
        <v>16.59660504033306</v>
      </c>
      <c r="L31" s="40"/>
      <c r="M31" s="40"/>
      <c r="N31" s="40"/>
      <c r="O31" s="40"/>
      <c r="P31" s="40"/>
      <c r="Q31" s="40"/>
    </row>
    <row r="32" spans="1:17" hidden="1" x14ac:dyDescent="0.2">
      <c r="A32" s="25">
        <f>B23*7</f>
        <v>7</v>
      </c>
      <c r="B32" s="26">
        <f t="shared" si="0"/>
        <v>7</v>
      </c>
      <c r="C32" s="34">
        <f t="shared" si="1"/>
        <v>3799.5890660103164</v>
      </c>
      <c r="D32" s="71"/>
      <c r="E32" s="25">
        <f>F23*7</f>
        <v>7</v>
      </c>
      <c r="F32" s="26">
        <f t="shared" si="2"/>
        <v>7</v>
      </c>
      <c r="G32" s="34">
        <f t="shared" si="3"/>
        <v>3419.6301594092847</v>
      </c>
      <c r="H32" s="71"/>
      <c r="I32" s="25">
        <f>J23*7</f>
        <v>7</v>
      </c>
      <c r="J32" s="26">
        <f t="shared" si="4"/>
        <v>7</v>
      </c>
      <c r="K32" s="34">
        <f t="shared" si="5"/>
        <v>15.958274077243328</v>
      </c>
      <c r="L32" s="40"/>
      <c r="M32" s="40"/>
      <c r="N32" s="40"/>
      <c r="O32" s="40"/>
      <c r="P32" s="40"/>
      <c r="Q32" s="40"/>
    </row>
    <row r="33" spans="1:17" hidden="1" x14ac:dyDescent="0.2">
      <c r="A33" s="25">
        <f>B23*8</f>
        <v>8</v>
      </c>
      <c r="B33" s="26">
        <f t="shared" si="0"/>
        <v>8</v>
      </c>
      <c r="C33" s="34">
        <f t="shared" si="1"/>
        <v>3653.4510250099188</v>
      </c>
      <c r="D33" s="71"/>
      <c r="E33" s="25">
        <f>F23*8</f>
        <v>8</v>
      </c>
      <c r="F33" s="26">
        <f t="shared" si="2"/>
        <v>8</v>
      </c>
      <c r="G33" s="34">
        <f t="shared" si="3"/>
        <v>3288.1059225089271</v>
      </c>
      <c r="H33" s="71"/>
      <c r="I33" s="25">
        <f>J23*8</f>
        <v>8</v>
      </c>
      <c r="J33" s="26">
        <f t="shared" si="4"/>
        <v>8</v>
      </c>
      <c r="K33" s="34">
        <f t="shared" si="5"/>
        <v>15.344494305041659</v>
      </c>
      <c r="L33" s="40"/>
      <c r="M33" s="40"/>
      <c r="N33" s="40"/>
      <c r="O33" s="40"/>
      <c r="P33" s="40"/>
      <c r="Q33" s="40"/>
    </row>
    <row r="34" spans="1:17" ht="13.5" hidden="1" customHeight="1" x14ac:dyDescent="0.2">
      <c r="A34" s="25">
        <f>B23*9</f>
        <v>9</v>
      </c>
      <c r="B34" s="26">
        <f t="shared" si="0"/>
        <v>9</v>
      </c>
      <c r="C34" s="34">
        <f t="shared" si="1"/>
        <v>3512.9336778941524</v>
      </c>
      <c r="D34" s="71"/>
      <c r="E34" s="25">
        <f>F23*9</f>
        <v>9</v>
      </c>
      <c r="F34" s="26">
        <f t="shared" si="2"/>
        <v>9</v>
      </c>
      <c r="G34" s="34">
        <f t="shared" si="3"/>
        <v>3161.6403101047372</v>
      </c>
      <c r="H34" s="71"/>
      <c r="I34" s="25">
        <f>J23*9</f>
        <v>9</v>
      </c>
      <c r="J34" s="26">
        <f t="shared" si="4"/>
        <v>9</v>
      </c>
      <c r="K34" s="34">
        <f t="shared" si="5"/>
        <v>14.754321447155441</v>
      </c>
      <c r="L34" s="40"/>
      <c r="M34" s="40"/>
      <c r="N34" s="40"/>
      <c r="O34" s="40"/>
      <c r="P34" s="40"/>
      <c r="Q34" s="40"/>
    </row>
    <row r="35" spans="1:17" hidden="1" x14ac:dyDescent="0.2">
      <c r="A35" s="25">
        <f>B23*10</f>
        <v>10</v>
      </c>
      <c r="B35" s="26">
        <f t="shared" si="0"/>
        <v>10</v>
      </c>
      <c r="C35" s="34">
        <f t="shared" si="1"/>
        <v>3377.8208441289926</v>
      </c>
      <c r="D35" s="71"/>
      <c r="E35" s="25">
        <f>F23*10</f>
        <v>10</v>
      </c>
      <c r="F35" s="26">
        <f t="shared" si="2"/>
        <v>10</v>
      </c>
      <c r="G35" s="34">
        <f t="shared" si="3"/>
        <v>3040.0387597160934</v>
      </c>
      <c r="H35" s="71"/>
      <c r="I35" s="25">
        <f>J23*10</f>
        <v>10</v>
      </c>
      <c r="J35" s="26">
        <f t="shared" si="4"/>
        <v>10</v>
      </c>
      <c r="K35" s="34">
        <f t="shared" si="5"/>
        <v>14.18684754534177</v>
      </c>
      <c r="L35" s="40"/>
      <c r="M35" s="40"/>
      <c r="N35" s="40"/>
      <c r="O35" s="40"/>
      <c r="P35" s="40"/>
      <c r="Q35" s="40"/>
    </row>
    <row r="36" spans="1:17" ht="12" hidden="1" customHeight="1" x14ac:dyDescent="0.2">
      <c r="A36" s="25">
        <f>B23*11</f>
        <v>11</v>
      </c>
      <c r="B36" s="26">
        <f t="shared" si="0"/>
        <v>11</v>
      </c>
      <c r="C36" s="34">
        <f t="shared" si="1"/>
        <v>3247.9046578163393</v>
      </c>
      <c r="D36" s="71"/>
      <c r="E36" s="25">
        <f>F23*11</f>
        <v>11</v>
      </c>
      <c r="F36" s="26">
        <f t="shared" si="2"/>
        <v>11</v>
      </c>
      <c r="G36" s="34">
        <f t="shared" si="3"/>
        <v>2923.1141920347054</v>
      </c>
      <c r="H36" s="71"/>
      <c r="I36" s="25">
        <f>J23*11</f>
        <v>11</v>
      </c>
      <c r="J36" s="26">
        <f t="shared" si="4"/>
        <v>11</v>
      </c>
      <c r="K36" s="34">
        <f t="shared" si="5"/>
        <v>13.641199562828625</v>
      </c>
      <c r="L36" s="40"/>
      <c r="M36" s="40"/>
      <c r="N36" s="40"/>
      <c r="O36" s="40"/>
      <c r="P36" s="40"/>
      <c r="Q36" s="40"/>
    </row>
    <row r="37" spans="1:17" hidden="1" x14ac:dyDescent="0.2">
      <c r="A37" s="25">
        <f>B23*12</f>
        <v>12</v>
      </c>
      <c r="B37" s="26">
        <f t="shared" si="0"/>
        <v>12</v>
      </c>
      <c r="C37" s="34">
        <f t="shared" si="1"/>
        <v>3122.9852479003257</v>
      </c>
      <c r="D37" s="71"/>
      <c r="E37" s="25">
        <f>F23*12</f>
        <v>12</v>
      </c>
      <c r="F37" s="26">
        <f t="shared" si="2"/>
        <v>12</v>
      </c>
      <c r="G37" s="34">
        <f t="shared" si="3"/>
        <v>2810.6867231102933</v>
      </c>
      <c r="H37" s="71"/>
      <c r="I37" s="25">
        <f>J23*12</f>
        <v>12</v>
      </c>
      <c r="J37" s="26">
        <f t="shared" si="4"/>
        <v>12</v>
      </c>
      <c r="K37" s="34">
        <f t="shared" si="5"/>
        <v>13.116538041181368</v>
      </c>
      <c r="L37" s="40"/>
      <c r="M37" s="40"/>
      <c r="N37" s="40"/>
      <c r="O37" s="40"/>
      <c r="P37" s="40"/>
      <c r="Q37" s="40"/>
    </row>
    <row r="38" spans="1:17" hidden="1" x14ac:dyDescent="0.2">
      <c r="A38" s="25">
        <f>B23*13</f>
        <v>13</v>
      </c>
      <c r="B38" s="26">
        <f t="shared" si="0"/>
        <v>13</v>
      </c>
      <c r="C38" s="34">
        <f t="shared" si="1"/>
        <v>3002.8704306733898</v>
      </c>
      <c r="D38" s="71"/>
      <c r="E38" s="25">
        <f>F23*13</f>
        <v>13</v>
      </c>
      <c r="F38" s="26">
        <f t="shared" si="2"/>
        <v>13</v>
      </c>
      <c r="G38" s="34">
        <f t="shared" si="3"/>
        <v>2702.583387606051</v>
      </c>
      <c r="H38" s="71"/>
      <c r="I38" s="25">
        <f>J23*13</f>
        <v>13</v>
      </c>
      <c r="J38" s="26">
        <f t="shared" si="4"/>
        <v>13</v>
      </c>
      <c r="K38" s="34">
        <f t="shared" si="5"/>
        <v>12.612055808828238</v>
      </c>
      <c r="L38" s="40"/>
      <c r="M38" s="40"/>
      <c r="N38" s="40"/>
      <c r="O38" s="40"/>
      <c r="P38" s="40"/>
      <c r="Q38" s="40"/>
    </row>
    <row r="39" spans="1:17" hidden="1" x14ac:dyDescent="0.2">
      <c r="A39" s="25">
        <f>B23*14</f>
        <v>14</v>
      </c>
      <c r="B39" s="26">
        <f t="shared" si="0"/>
        <v>14</v>
      </c>
      <c r="C39" s="34">
        <f t="shared" si="1"/>
        <v>2887.375414109029</v>
      </c>
      <c r="D39" s="71"/>
      <c r="E39" s="25">
        <f>F23*14</f>
        <v>14</v>
      </c>
      <c r="F39" s="26">
        <f t="shared" si="2"/>
        <v>14</v>
      </c>
      <c r="G39" s="34">
        <f t="shared" si="3"/>
        <v>2598.6378726981261</v>
      </c>
      <c r="H39" s="71"/>
      <c r="I39" s="25">
        <f>J23*14</f>
        <v>14</v>
      </c>
      <c r="J39" s="26">
        <f t="shared" si="4"/>
        <v>14</v>
      </c>
      <c r="K39" s="34">
        <f t="shared" si="5"/>
        <v>12.126976739257922</v>
      </c>
      <c r="L39" s="40"/>
      <c r="M39" s="40"/>
      <c r="N39" s="40"/>
      <c r="O39" s="40"/>
      <c r="P39" s="40"/>
      <c r="Q39" s="40"/>
    </row>
    <row r="40" spans="1:17" hidden="1" x14ac:dyDescent="0.2">
      <c r="A40" s="25">
        <f>B23*15</f>
        <v>15</v>
      </c>
      <c r="B40" s="26">
        <f t="shared" si="0"/>
        <v>15</v>
      </c>
      <c r="C40" s="34">
        <f t="shared" si="1"/>
        <v>2776.3225135663738</v>
      </c>
      <c r="D40" s="71"/>
      <c r="E40" s="25">
        <f>F23*15</f>
        <v>15</v>
      </c>
      <c r="F40" s="26">
        <f t="shared" si="2"/>
        <v>15</v>
      </c>
      <c r="G40" s="34">
        <f t="shared" si="3"/>
        <v>2498.6902622097368</v>
      </c>
      <c r="H40" s="71"/>
      <c r="I40" s="25">
        <f>J23*15</f>
        <v>15</v>
      </c>
      <c r="J40" s="26">
        <f t="shared" si="4"/>
        <v>15</v>
      </c>
      <c r="K40" s="34">
        <f t="shared" si="5"/>
        <v>11.66055455697877</v>
      </c>
      <c r="L40" s="40"/>
      <c r="M40" s="40"/>
      <c r="N40" s="40"/>
      <c r="O40" s="40"/>
      <c r="P40" s="40"/>
      <c r="Q40" s="40"/>
    </row>
    <row r="41" spans="1:17" hidden="1" x14ac:dyDescent="0.2">
      <c r="A41" s="25">
        <f>B23*16</f>
        <v>16</v>
      </c>
      <c r="B41" s="26">
        <f t="shared" si="0"/>
        <v>16</v>
      </c>
      <c r="C41" s="34">
        <f t="shared" si="1"/>
        <v>2669.5408784292053</v>
      </c>
      <c r="D41" s="71"/>
      <c r="E41" s="25">
        <f>F23*16</f>
        <v>16</v>
      </c>
      <c r="F41" s="26">
        <f t="shared" si="2"/>
        <v>16</v>
      </c>
      <c r="G41" s="34">
        <f t="shared" si="3"/>
        <v>2402.5867905862847</v>
      </c>
      <c r="H41" s="71"/>
      <c r="I41" s="25">
        <f>J23*16</f>
        <v>16</v>
      </c>
      <c r="J41" s="26">
        <f t="shared" si="4"/>
        <v>16</v>
      </c>
      <c r="K41" s="34">
        <f t="shared" si="5"/>
        <v>11.212071689402663</v>
      </c>
      <c r="L41" s="40"/>
      <c r="M41" s="40"/>
      <c r="N41" s="40"/>
      <c r="O41" s="40"/>
      <c r="P41" s="40"/>
      <c r="Q41" s="40"/>
    </row>
    <row r="42" spans="1:17" hidden="1" x14ac:dyDescent="0.2">
      <c r="A42" s="25">
        <f>$B$23*17</f>
        <v>17</v>
      </c>
      <c r="B42" s="26">
        <f t="shared" si="0"/>
        <v>17</v>
      </c>
      <c r="C42" s="34">
        <f t="shared" si="1"/>
        <v>2566.866229258851</v>
      </c>
      <c r="D42" s="71"/>
      <c r="E42" s="25">
        <f>$F$23*17</f>
        <v>17</v>
      </c>
      <c r="F42" s="26">
        <f t="shared" si="2"/>
        <v>17</v>
      </c>
      <c r="G42" s="34">
        <f t="shared" si="3"/>
        <v>2310.1796063329662</v>
      </c>
      <c r="H42" s="71"/>
      <c r="I42" s="25">
        <f>$J$23*17</f>
        <v>17</v>
      </c>
      <c r="J42" s="26">
        <f t="shared" si="4"/>
        <v>17</v>
      </c>
      <c r="K42" s="34">
        <f t="shared" si="5"/>
        <v>10.780838162887175</v>
      </c>
      <c r="L42" s="40"/>
      <c r="M42" s="40"/>
      <c r="N42" s="40"/>
      <c r="O42" s="40"/>
      <c r="P42" s="40"/>
      <c r="Q42" s="40"/>
    </row>
    <row r="43" spans="1:17" hidden="1" x14ac:dyDescent="0.2">
      <c r="A43" s="28">
        <f>$B$23*18</f>
        <v>18</v>
      </c>
      <c r="B43" s="26">
        <f t="shared" si="0"/>
        <v>18</v>
      </c>
      <c r="C43" s="34">
        <f t="shared" si="1"/>
        <v>2468.1406050565874</v>
      </c>
      <c r="D43" s="71"/>
      <c r="E43" s="25">
        <f>$F$23*18</f>
        <v>18</v>
      </c>
      <c r="F43" s="26">
        <f t="shared" si="2"/>
        <v>18</v>
      </c>
      <c r="G43" s="34">
        <f t="shared" si="3"/>
        <v>2221.3265445509287</v>
      </c>
      <c r="H43" s="71"/>
      <c r="I43" s="25">
        <f>$J$23*18</f>
        <v>18</v>
      </c>
      <c r="J43" s="26">
        <f t="shared" si="4"/>
        <v>18</v>
      </c>
      <c r="K43" s="34">
        <f t="shared" si="5"/>
        <v>10.366190541237668</v>
      </c>
      <c r="L43" s="40"/>
      <c r="M43" s="40"/>
      <c r="N43" s="40"/>
      <c r="O43" s="40"/>
      <c r="P43" s="40"/>
      <c r="Q43" s="40"/>
    </row>
    <row r="44" spans="1:17" hidden="1" x14ac:dyDescent="0.2">
      <c r="A44" s="25">
        <f>$B$23*19</f>
        <v>19</v>
      </c>
      <c r="B44" s="26">
        <f t="shared" si="0"/>
        <v>19</v>
      </c>
      <c r="C44" s="34">
        <f t="shared" si="1"/>
        <v>2373.2121202467188</v>
      </c>
      <c r="D44" s="71"/>
      <c r="E44" s="25">
        <f>$F$23*19</f>
        <v>19</v>
      </c>
      <c r="F44" s="26">
        <f t="shared" si="2"/>
        <v>19</v>
      </c>
      <c r="G44" s="34">
        <f t="shared" si="3"/>
        <v>2135.8909082220471</v>
      </c>
      <c r="H44" s="71"/>
      <c r="I44" s="25">
        <f>$J$23*19</f>
        <v>19</v>
      </c>
      <c r="J44" s="26">
        <f t="shared" si="4"/>
        <v>19</v>
      </c>
      <c r="K44" s="34">
        <f t="shared" si="5"/>
        <v>9.9674909050362182</v>
      </c>
      <c r="L44" s="40"/>
      <c r="M44" s="40"/>
      <c r="N44" s="40"/>
      <c r="O44" s="40"/>
      <c r="P44" s="40"/>
      <c r="Q44" s="40"/>
    </row>
    <row r="45" spans="1:17" hidden="1" x14ac:dyDescent="0.2">
      <c r="A45" s="25">
        <f>$B$23*20</f>
        <v>20</v>
      </c>
      <c r="B45" s="26">
        <f t="shared" si="0"/>
        <v>20</v>
      </c>
      <c r="C45" s="34">
        <f t="shared" si="1"/>
        <v>2281.9347310064604</v>
      </c>
      <c r="D45" s="71"/>
      <c r="E45" s="25">
        <f>$F$23*20</f>
        <v>20</v>
      </c>
      <c r="F45" s="26">
        <f t="shared" si="2"/>
        <v>20</v>
      </c>
      <c r="G45" s="34">
        <f t="shared" si="3"/>
        <v>2053.7412579058141</v>
      </c>
      <c r="H45" s="71"/>
      <c r="I45" s="25">
        <f>$J$23*20</f>
        <v>20</v>
      </c>
      <c r="J45" s="26">
        <f t="shared" si="4"/>
        <v>20</v>
      </c>
      <c r="K45" s="34">
        <f t="shared" si="5"/>
        <v>9.5841258702271332</v>
      </c>
      <c r="L45" s="40"/>
      <c r="M45" s="40"/>
      <c r="N45" s="40"/>
      <c r="O45" s="40"/>
      <c r="P45" s="40"/>
      <c r="Q45" s="40"/>
    </row>
    <row r="46" spans="1:17" hidden="1" x14ac:dyDescent="0.2">
      <c r="A46" s="28">
        <f>$B$23*21</f>
        <v>21</v>
      </c>
      <c r="B46" s="26">
        <f t="shared" si="0"/>
        <v>21</v>
      </c>
      <c r="C46" s="34">
        <f t="shared" si="1"/>
        <v>2194.1680105831342</v>
      </c>
      <c r="D46" s="71"/>
      <c r="E46" s="25">
        <f>$F$23*21</f>
        <v>21</v>
      </c>
      <c r="F46" s="26">
        <f t="shared" si="2"/>
        <v>21</v>
      </c>
      <c r="G46" s="34">
        <f t="shared" si="3"/>
        <v>1974.751209524821</v>
      </c>
      <c r="H46" s="71"/>
      <c r="I46" s="25">
        <f>$J$23*21</f>
        <v>21</v>
      </c>
      <c r="J46" s="26">
        <f t="shared" si="4"/>
        <v>21</v>
      </c>
      <c r="K46" s="34">
        <f t="shared" si="5"/>
        <v>9.2155056444491645</v>
      </c>
      <c r="L46" s="40"/>
      <c r="M46" s="40"/>
      <c r="N46" s="40"/>
      <c r="O46" s="40"/>
      <c r="P46" s="40"/>
      <c r="Q46" s="40"/>
    </row>
    <row r="47" spans="1:17" hidden="1" x14ac:dyDescent="0.2">
      <c r="A47" s="25">
        <f>$B$23*22</f>
        <v>22</v>
      </c>
      <c r="B47" s="26">
        <f t="shared" si="0"/>
        <v>22</v>
      </c>
      <c r="C47" s="34">
        <f t="shared" si="1"/>
        <v>2109.7769332530138</v>
      </c>
      <c r="D47" s="71"/>
      <c r="E47" s="25">
        <f>$F$23*22</f>
        <v>22</v>
      </c>
      <c r="F47" s="26">
        <f t="shared" si="2"/>
        <v>22</v>
      </c>
      <c r="G47" s="34">
        <f t="shared" si="3"/>
        <v>1898.7992399277125</v>
      </c>
      <c r="H47" s="71"/>
      <c r="I47" s="25">
        <f>$J$23*22</f>
        <v>22</v>
      </c>
      <c r="J47" s="26">
        <f t="shared" si="4"/>
        <v>22</v>
      </c>
      <c r="K47" s="34">
        <f t="shared" si="5"/>
        <v>8.8610631196626581</v>
      </c>
      <c r="L47" s="40"/>
      <c r="M47" s="40"/>
      <c r="N47" s="40"/>
      <c r="O47" s="40"/>
      <c r="P47" s="40"/>
      <c r="Q47" s="40"/>
    </row>
    <row r="48" spans="1:17" hidden="1" x14ac:dyDescent="0.2">
      <c r="A48" s="25">
        <f>$B$23*23</f>
        <v>23</v>
      </c>
      <c r="B48" s="26">
        <f t="shared" si="0"/>
        <v>23</v>
      </c>
      <c r="C48" s="34">
        <f t="shared" si="1"/>
        <v>2028.6316665894367</v>
      </c>
      <c r="D48" s="71"/>
      <c r="E48" s="25">
        <f>$F$23*23</f>
        <v>23</v>
      </c>
      <c r="F48" s="26">
        <f t="shared" si="2"/>
        <v>23</v>
      </c>
      <c r="G48" s="34">
        <f t="shared" si="3"/>
        <v>1825.7684999304929</v>
      </c>
      <c r="H48" s="71"/>
      <c r="I48" s="25">
        <f>$J$23*23</f>
        <v>23</v>
      </c>
      <c r="J48" s="26">
        <f t="shared" si="4"/>
        <v>23</v>
      </c>
      <c r="K48" s="34">
        <f t="shared" si="5"/>
        <v>8.520252999675634</v>
      </c>
      <c r="L48" s="40"/>
      <c r="M48" s="40"/>
      <c r="N48" s="40"/>
      <c r="O48" s="40"/>
      <c r="P48" s="40"/>
      <c r="Q48" s="40"/>
    </row>
    <row r="49" spans="1:17" hidden="1" x14ac:dyDescent="0.2">
      <c r="A49" s="28">
        <f>$B$23*24</f>
        <v>24</v>
      </c>
      <c r="B49" s="26">
        <f t="shared" si="0"/>
        <v>24</v>
      </c>
      <c r="C49" s="34">
        <f t="shared" si="1"/>
        <v>1950.607371720612</v>
      </c>
      <c r="D49" s="71"/>
      <c r="E49" s="25">
        <f>$F$23*24</f>
        <v>24</v>
      </c>
      <c r="F49" s="26">
        <f t="shared" si="2"/>
        <v>24</v>
      </c>
      <c r="G49" s="34">
        <f t="shared" si="3"/>
        <v>1755.5466345485509</v>
      </c>
      <c r="H49" s="71"/>
      <c r="I49" s="25">
        <f>$J$23*24</f>
        <v>24</v>
      </c>
      <c r="J49" s="26">
        <f t="shared" si="4"/>
        <v>24</v>
      </c>
      <c r="K49" s="34">
        <f t="shared" si="5"/>
        <v>8.192550961226571</v>
      </c>
      <c r="L49" s="40"/>
      <c r="M49" s="40"/>
      <c r="N49" s="40"/>
      <c r="O49" s="40"/>
      <c r="P49" s="40"/>
      <c r="Q49" s="40"/>
    </row>
    <row r="50" spans="1:17" hidden="1" x14ac:dyDescent="0.2">
      <c r="A50" s="28">
        <f>$B$23*25</f>
        <v>25</v>
      </c>
      <c r="B50" s="26">
        <f t="shared" si="0"/>
        <v>25</v>
      </c>
      <c r="C50" s="34">
        <f t="shared" si="1"/>
        <v>1875.5840112698188</v>
      </c>
      <c r="D50" s="71"/>
      <c r="E50" s="25">
        <f>$F$23*25</f>
        <v>25</v>
      </c>
      <c r="F50" s="26">
        <f t="shared" si="2"/>
        <v>25</v>
      </c>
      <c r="G50" s="34">
        <f t="shared" si="3"/>
        <v>1688.025610142837</v>
      </c>
      <c r="H50" s="71"/>
      <c r="I50" s="25">
        <f>$J$23*25</f>
        <v>25</v>
      </c>
      <c r="J50" s="26">
        <f t="shared" si="4"/>
        <v>25</v>
      </c>
      <c r="K50" s="34">
        <f t="shared" si="5"/>
        <v>7.877452847333239</v>
      </c>
      <c r="L50" s="40"/>
      <c r="M50" s="40"/>
      <c r="N50" s="40"/>
      <c r="O50" s="40"/>
      <c r="P50" s="40"/>
      <c r="Q50" s="40"/>
    </row>
    <row r="51" spans="1:17" hidden="1" x14ac:dyDescent="0.2">
      <c r="A51" s="28">
        <f>$B$23*26</f>
        <v>26</v>
      </c>
      <c r="B51" s="26">
        <f t="shared" si="0"/>
        <v>26</v>
      </c>
      <c r="C51" s="34">
        <f t="shared" si="1"/>
        <v>1803.4461646825184</v>
      </c>
      <c r="D51" s="71"/>
      <c r="E51" s="25">
        <f>$F$23*26</f>
        <v>26</v>
      </c>
      <c r="F51" s="26">
        <f t="shared" si="2"/>
        <v>26</v>
      </c>
      <c r="G51" s="34">
        <f t="shared" si="3"/>
        <v>1623.1015482142666</v>
      </c>
      <c r="H51" s="71"/>
      <c r="I51" s="25">
        <f>$J$23*26</f>
        <v>26</v>
      </c>
      <c r="J51" s="26">
        <f t="shared" si="4"/>
        <v>26</v>
      </c>
      <c r="K51" s="34">
        <f t="shared" si="5"/>
        <v>7.5744738916665773</v>
      </c>
      <c r="L51" s="40"/>
      <c r="M51" s="40"/>
      <c r="N51" s="40"/>
      <c r="O51" s="40"/>
      <c r="P51" s="40"/>
      <c r="Q51" s="40"/>
    </row>
    <row r="52" spans="1:17" hidden="1" x14ac:dyDescent="0.2">
      <c r="A52" s="28">
        <f>$B$23*27</f>
        <v>27</v>
      </c>
      <c r="B52" s="26">
        <f t="shared" si="0"/>
        <v>27</v>
      </c>
      <c r="C52" s="34">
        <f t="shared" si="1"/>
        <v>1734.0828506562675</v>
      </c>
      <c r="D52" s="71"/>
      <c r="E52" s="25">
        <f>$F$23*27</f>
        <v>27</v>
      </c>
      <c r="F52" s="26">
        <f t="shared" si="2"/>
        <v>27</v>
      </c>
      <c r="G52" s="34">
        <f t="shared" si="3"/>
        <v>1560.6745655906409</v>
      </c>
      <c r="H52" s="71"/>
      <c r="I52" s="25">
        <f>$J$23*27</f>
        <v>27</v>
      </c>
      <c r="J52" s="26">
        <f t="shared" si="4"/>
        <v>27</v>
      </c>
      <c r="K52" s="34">
        <f t="shared" si="5"/>
        <v>7.283147972756324</v>
      </c>
      <c r="L52" s="40"/>
      <c r="M52" s="40"/>
      <c r="N52" s="40"/>
      <c r="O52" s="40"/>
      <c r="P52" s="40"/>
      <c r="Q52" s="40"/>
    </row>
    <row r="53" spans="1:17" hidden="1" x14ac:dyDescent="0.2">
      <c r="A53" s="28">
        <f>$B$23*28</f>
        <v>28</v>
      </c>
      <c r="B53" s="26">
        <f t="shared" si="0"/>
        <v>28</v>
      </c>
      <c r="C53" s="34">
        <f t="shared" si="1"/>
        <v>1667.387356400257</v>
      </c>
      <c r="D53" s="71"/>
      <c r="E53" s="25">
        <f>$F$23*28</f>
        <v>28</v>
      </c>
      <c r="F53" s="26">
        <f t="shared" si="2"/>
        <v>28</v>
      </c>
      <c r="G53" s="34">
        <f t="shared" si="3"/>
        <v>1500.6486207602313</v>
      </c>
      <c r="H53" s="71"/>
      <c r="I53" s="25">
        <f>$J$23*28</f>
        <v>28</v>
      </c>
      <c r="J53" s="26">
        <f t="shared" si="4"/>
        <v>28</v>
      </c>
      <c r="K53" s="34">
        <f t="shared" si="5"/>
        <v>7.0030268968810789</v>
      </c>
      <c r="L53" s="40"/>
      <c r="M53" s="40"/>
      <c r="N53" s="40"/>
      <c r="O53" s="40"/>
      <c r="P53" s="40"/>
      <c r="Q53" s="40"/>
    </row>
    <row r="54" spans="1:17" hidden="1" x14ac:dyDescent="0.2">
      <c r="A54" s="28">
        <f>$B$23*29</f>
        <v>29</v>
      </c>
      <c r="B54" s="26">
        <f t="shared" si="0"/>
        <v>29</v>
      </c>
      <c r="C54" s="34">
        <f t="shared" si="1"/>
        <v>1603.2570734617855</v>
      </c>
      <c r="D54" s="71"/>
      <c r="E54" s="25">
        <f>$F$23*29</f>
        <v>29</v>
      </c>
      <c r="F54" s="26">
        <f t="shared" si="2"/>
        <v>29</v>
      </c>
      <c r="G54" s="34">
        <f t="shared" si="3"/>
        <v>1442.9313661156068</v>
      </c>
      <c r="H54" s="71"/>
      <c r="I54" s="25">
        <f>$J$23*29</f>
        <v>29</v>
      </c>
      <c r="J54" s="26">
        <f t="shared" si="4"/>
        <v>29</v>
      </c>
      <c r="K54" s="34">
        <f t="shared" si="5"/>
        <v>6.7336797085394986</v>
      </c>
      <c r="L54" s="40"/>
      <c r="M54" s="40"/>
      <c r="N54" s="40"/>
      <c r="O54" s="40"/>
      <c r="P54" s="40"/>
      <c r="Q54" s="40"/>
    </row>
    <row r="55" spans="1:17" hidden="1" x14ac:dyDescent="0.2">
      <c r="A55" s="28">
        <f>$B$23*30</f>
        <v>30</v>
      </c>
      <c r="B55" s="26">
        <f t="shared" si="0"/>
        <v>30</v>
      </c>
      <c r="C55" s="34">
        <f t="shared" si="1"/>
        <v>1541.5933398671016</v>
      </c>
      <c r="D55" s="71"/>
      <c r="E55" s="25">
        <f>$F$23*30</f>
        <v>30</v>
      </c>
      <c r="F55" s="26">
        <f t="shared" si="2"/>
        <v>30</v>
      </c>
      <c r="G55" s="34">
        <f t="shared" si="3"/>
        <v>1387.4340058803914</v>
      </c>
      <c r="H55" s="71"/>
      <c r="I55" s="25">
        <f>$J$23*30</f>
        <v>30</v>
      </c>
      <c r="J55" s="26">
        <f t="shared" si="4"/>
        <v>30</v>
      </c>
      <c r="K55" s="34">
        <f t="shared" si="5"/>
        <v>6.4746920274418267</v>
      </c>
      <c r="L55" s="40"/>
      <c r="M55" s="40"/>
      <c r="N55" s="40"/>
      <c r="O55" s="40"/>
      <c r="P55" s="40"/>
      <c r="Q55" s="40"/>
    </row>
    <row r="56" spans="1:17" hidden="1" x14ac:dyDescent="0.2">
      <c r="A56" s="28">
        <f>$B$23*31</f>
        <v>31</v>
      </c>
      <c r="B56" s="26">
        <f t="shared" si="0"/>
        <v>0</v>
      </c>
      <c r="C56" s="34">
        <f t="shared" si="1"/>
        <v>0</v>
      </c>
      <c r="D56" s="71"/>
      <c r="E56" s="25">
        <f>$F$23*31</f>
        <v>31</v>
      </c>
      <c r="F56" s="26">
        <f t="shared" si="2"/>
        <v>0</v>
      </c>
      <c r="G56" s="34">
        <f t="shared" si="3"/>
        <v>0</v>
      </c>
      <c r="H56" s="71"/>
      <c r="I56" s="25">
        <f>$J$23*31</f>
        <v>31</v>
      </c>
      <c r="J56" s="26">
        <f t="shared" si="4"/>
        <v>0</v>
      </c>
      <c r="K56" s="34">
        <f t="shared" si="5"/>
        <v>0</v>
      </c>
      <c r="L56" s="40"/>
      <c r="M56" s="40"/>
      <c r="N56" s="40"/>
      <c r="O56" s="40"/>
      <c r="P56" s="40"/>
      <c r="Q56" s="40"/>
    </row>
    <row r="57" spans="1:17" hidden="1" x14ac:dyDescent="0.2">
      <c r="A57" s="28">
        <f>$B$23*32</f>
        <v>32</v>
      </c>
      <c r="B57" s="26">
        <f t="shared" si="0"/>
        <v>0</v>
      </c>
      <c r="C57" s="34">
        <f t="shared" si="1"/>
        <v>0</v>
      </c>
      <c r="D57" s="71"/>
      <c r="E57" s="25">
        <f>$F$23*32</f>
        <v>32</v>
      </c>
      <c r="F57" s="26">
        <f t="shared" si="2"/>
        <v>0</v>
      </c>
      <c r="G57" s="34">
        <f t="shared" si="3"/>
        <v>0</v>
      </c>
      <c r="H57" s="71"/>
      <c r="I57" s="25">
        <f>$J$23*32</f>
        <v>32</v>
      </c>
      <c r="J57" s="26">
        <f t="shared" si="4"/>
        <v>0</v>
      </c>
      <c r="K57" s="34">
        <f t="shared" si="5"/>
        <v>0</v>
      </c>
      <c r="L57" s="40"/>
      <c r="M57" s="40"/>
      <c r="N57" s="40"/>
      <c r="O57" s="40"/>
      <c r="P57" s="40"/>
      <c r="Q57" s="40"/>
    </row>
    <row r="58" spans="1:17" hidden="1" x14ac:dyDescent="0.2">
      <c r="A58" s="28">
        <f>$B$23*33</f>
        <v>33</v>
      </c>
      <c r="B58" s="26">
        <f t="shared" ref="B58:B75" si="6">IF(A58&lt;=$B$11,A58,0)</f>
        <v>0</v>
      </c>
      <c r="C58" s="34">
        <f t="shared" ref="C58:C75" si="7">IF(B58&gt;=1,$B$24/POWER(1+$B$7,B58),0)</f>
        <v>0</v>
      </c>
      <c r="D58" s="71"/>
      <c r="E58" s="25">
        <f>$F$23*33</f>
        <v>33</v>
      </c>
      <c r="F58" s="26">
        <f t="shared" ref="F58:F75" si="8">IF(E58&lt;=$B$11,E58,0)</f>
        <v>0</v>
      </c>
      <c r="G58" s="34">
        <f t="shared" ref="G58:G75" si="9">IF(F58&gt;=1,$F$24/POWER(1+$B$7,F58),0)</f>
        <v>0</v>
      </c>
      <c r="H58" s="71"/>
      <c r="I58" s="25">
        <f>$J$23*33</f>
        <v>33</v>
      </c>
      <c r="J58" s="26">
        <f t="shared" ref="J58:J75" si="10">IF(I58&lt;=$B$11,I58,0)</f>
        <v>0</v>
      </c>
      <c r="K58" s="34">
        <f t="shared" ref="K58:K75" si="11">IF(J58&gt;=1,$J$24/POWER(1+$B$7,J58),0)</f>
        <v>0</v>
      </c>
      <c r="L58" s="40"/>
      <c r="M58" s="40"/>
      <c r="N58" s="40"/>
      <c r="O58" s="40"/>
      <c r="P58" s="40"/>
      <c r="Q58" s="40"/>
    </row>
    <row r="59" spans="1:17" hidden="1" x14ac:dyDescent="0.2">
      <c r="A59" s="28">
        <f>$B$23*34</f>
        <v>34</v>
      </c>
      <c r="B59" s="26">
        <f t="shared" si="6"/>
        <v>0</v>
      </c>
      <c r="C59" s="34">
        <f t="shared" si="7"/>
        <v>0</v>
      </c>
      <c r="D59" s="71"/>
      <c r="E59" s="25">
        <f>$F$23*34</f>
        <v>34</v>
      </c>
      <c r="F59" s="26">
        <f t="shared" si="8"/>
        <v>0</v>
      </c>
      <c r="G59" s="34">
        <f t="shared" si="9"/>
        <v>0</v>
      </c>
      <c r="H59" s="71"/>
      <c r="I59" s="25">
        <f>$J$23*34</f>
        <v>34</v>
      </c>
      <c r="J59" s="26">
        <f t="shared" si="10"/>
        <v>0</v>
      </c>
      <c r="K59" s="34">
        <f t="shared" si="11"/>
        <v>0</v>
      </c>
      <c r="L59" s="40"/>
      <c r="M59" s="40"/>
      <c r="N59" s="40"/>
      <c r="O59" s="40"/>
      <c r="P59" s="40"/>
      <c r="Q59" s="40"/>
    </row>
    <row r="60" spans="1:17" hidden="1" x14ac:dyDescent="0.2">
      <c r="A60" s="28">
        <f>$B$23*35</f>
        <v>35</v>
      </c>
      <c r="B60" s="26">
        <f t="shared" si="6"/>
        <v>0</v>
      </c>
      <c r="C60" s="34">
        <f t="shared" si="7"/>
        <v>0</v>
      </c>
      <c r="D60" s="71"/>
      <c r="E60" s="25">
        <f>$F$23*35</f>
        <v>35</v>
      </c>
      <c r="F60" s="26">
        <f t="shared" si="8"/>
        <v>0</v>
      </c>
      <c r="G60" s="34">
        <f t="shared" si="9"/>
        <v>0</v>
      </c>
      <c r="H60" s="71"/>
      <c r="I60" s="25">
        <f>$J$23*35</f>
        <v>35</v>
      </c>
      <c r="J60" s="26">
        <f t="shared" si="10"/>
        <v>0</v>
      </c>
      <c r="K60" s="34">
        <f t="shared" si="11"/>
        <v>0</v>
      </c>
      <c r="L60" s="40"/>
      <c r="M60" s="40"/>
      <c r="N60" s="40"/>
      <c r="O60" s="40"/>
      <c r="P60" s="40"/>
      <c r="Q60" s="40"/>
    </row>
    <row r="61" spans="1:17" hidden="1" x14ac:dyDescent="0.2">
      <c r="A61" s="28">
        <f>$B$23*36</f>
        <v>36</v>
      </c>
      <c r="B61" s="26">
        <f t="shared" si="6"/>
        <v>0</v>
      </c>
      <c r="C61" s="34">
        <f t="shared" si="7"/>
        <v>0</v>
      </c>
      <c r="D61" s="71"/>
      <c r="E61" s="25">
        <f>$F$23*36</f>
        <v>36</v>
      </c>
      <c r="F61" s="26">
        <f t="shared" si="8"/>
        <v>0</v>
      </c>
      <c r="G61" s="34">
        <f t="shared" si="9"/>
        <v>0</v>
      </c>
      <c r="H61" s="71"/>
      <c r="I61" s="25">
        <f>$J$23*36</f>
        <v>36</v>
      </c>
      <c r="J61" s="26">
        <f t="shared" si="10"/>
        <v>0</v>
      </c>
      <c r="K61" s="34">
        <f t="shared" si="11"/>
        <v>0</v>
      </c>
      <c r="L61" s="40"/>
      <c r="M61" s="40"/>
      <c r="N61" s="40"/>
      <c r="O61" s="40"/>
      <c r="P61" s="40"/>
      <c r="Q61" s="40"/>
    </row>
    <row r="62" spans="1:17" hidden="1" x14ac:dyDescent="0.2">
      <c r="A62" s="28">
        <f>$B$23*37</f>
        <v>37</v>
      </c>
      <c r="B62" s="26">
        <f t="shared" si="6"/>
        <v>0</v>
      </c>
      <c r="C62" s="34">
        <f t="shared" si="7"/>
        <v>0</v>
      </c>
      <c r="D62" s="71"/>
      <c r="E62" s="25">
        <f>$F$23*37</f>
        <v>37</v>
      </c>
      <c r="F62" s="26">
        <f t="shared" si="8"/>
        <v>0</v>
      </c>
      <c r="G62" s="34">
        <f t="shared" si="9"/>
        <v>0</v>
      </c>
      <c r="H62" s="71"/>
      <c r="I62" s="25">
        <f>$J$23*37</f>
        <v>37</v>
      </c>
      <c r="J62" s="26">
        <f t="shared" si="10"/>
        <v>0</v>
      </c>
      <c r="K62" s="34">
        <f t="shared" si="11"/>
        <v>0</v>
      </c>
      <c r="L62" s="40"/>
      <c r="M62" s="40"/>
      <c r="N62" s="40"/>
      <c r="O62" s="40"/>
      <c r="P62" s="40"/>
      <c r="Q62" s="40"/>
    </row>
    <row r="63" spans="1:17" hidden="1" x14ac:dyDescent="0.2">
      <c r="A63" s="28">
        <f>$B$23*38</f>
        <v>38</v>
      </c>
      <c r="B63" s="26">
        <f t="shared" si="6"/>
        <v>0</v>
      </c>
      <c r="C63" s="34">
        <f t="shared" si="7"/>
        <v>0</v>
      </c>
      <c r="D63" s="71"/>
      <c r="E63" s="25">
        <f>$F$23*38</f>
        <v>38</v>
      </c>
      <c r="F63" s="26">
        <f t="shared" si="8"/>
        <v>0</v>
      </c>
      <c r="G63" s="34">
        <f t="shared" si="9"/>
        <v>0</v>
      </c>
      <c r="H63" s="71"/>
      <c r="I63" s="25">
        <f>$J$23*38</f>
        <v>38</v>
      </c>
      <c r="J63" s="26">
        <f t="shared" si="10"/>
        <v>0</v>
      </c>
      <c r="K63" s="34">
        <f t="shared" si="11"/>
        <v>0</v>
      </c>
      <c r="L63" s="40"/>
      <c r="M63" s="40"/>
      <c r="N63" s="40"/>
      <c r="O63" s="40"/>
      <c r="P63" s="40"/>
      <c r="Q63" s="40"/>
    </row>
    <row r="64" spans="1:17" hidden="1" x14ac:dyDescent="0.2">
      <c r="A64" s="28">
        <f>$B$23*39</f>
        <v>39</v>
      </c>
      <c r="B64" s="26">
        <f t="shared" si="6"/>
        <v>0</v>
      </c>
      <c r="C64" s="34">
        <f t="shared" si="7"/>
        <v>0</v>
      </c>
      <c r="D64" s="71"/>
      <c r="E64" s="25">
        <f>$F$23*39</f>
        <v>39</v>
      </c>
      <c r="F64" s="26">
        <f t="shared" si="8"/>
        <v>0</v>
      </c>
      <c r="G64" s="34">
        <f t="shared" si="9"/>
        <v>0</v>
      </c>
      <c r="H64" s="71"/>
      <c r="I64" s="25">
        <f>$J$23*39</f>
        <v>39</v>
      </c>
      <c r="J64" s="26">
        <f t="shared" si="10"/>
        <v>0</v>
      </c>
      <c r="K64" s="34">
        <f t="shared" si="11"/>
        <v>0</v>
      </c>
      <c r="L64" s="40"/>
      <c r="M64" s="40"/>
      <c r="N64" s="40"/>
      <c r="O64" s="40"/>
      <c r="P64" s="40"/>
      <c r="Q64" s="40"/>
    </row>
    <row r="65" spans="1:17" hidden="1" x14ac:dyDescent="0.2">
      <c r="A65" s="28">
        <f>$B$23*40</f>
        <v>40</v>
      </c>
      <c r="B65" s="26">
        <f t="shared" si="6"/>
        <v>0</v>
      </c>
      <c r="C65" s="34">
        <f t="shared" si="7"/>
        <v>0</v>
      </c>
      <c r="D65" s="71"/>
      <c r="E65" s="25">
        <f>$F$23*40</f>
        <v>40</v>
      </c>
      <c r="F65" s="26">
        <f t="shared" si="8"/>
        <v>0</v>
      </c>
      <c r="G65" s="34">
        <f t="shared" si="9"/>
        <v>0</v>
      </c>
      <c r="H65" s="71"/>
      <c r="I65" s="25">
        <f>$J$23*40</f>
        <v>40</v>
      </c>
      <c r="J65" s="26">
        <f t="shared" si="10"/>
        <v>0</v>
      </c>
      <c r="K65" s="34">
        <f t="shared" si="11"/>
        <v>0</v>
      </c>
      <c r="L65" s="40"/>
      <c r="M65" s="40"/>
      <c r="N65" s="40"/>
      <c r="O65" s="40"/>
      <c r="P65" s="40"/>
      <c r="Q65" s="40"/>
    </row>
    <row r="66" spans="1:17" hidden="1" x14ac:dyDescent="0.2">
      <c r="A66" s="28">
        <f>$B$23*41</f>
        <v>41</v>
      </c>
      <c r="B66" s="26">
        <f t="shared" si="6"/>
        <v>0</v>
      </c>
      <c r="C66" s="34">
        <f t="shared" si="7"/>
        <v>0</v>
      </c>
      <c r="D66" s="71"/>
      <c r="E66" s="25">
        <f>$F$23*41</f>
        <v>41</v>
      </c>
      <c r="F66" s="26">
        <f t="shared" si="8"/>
        <v>0</v>
      </c>
      <c r="G66" s="34">
        <f t="shared" si="9"/>
        <v>0</v>
      </c>
      <c r="H66" s="71"/>
      <c r="I66" s="25">
        <f>$J$23*41</f>
        <v>41</v>
      </c>
      <c r="J66" s="26">
        <f t="shared" si="10"/>
        <v>0</v>
      </c>
      <c r="K66" s="34">
        <f t="shared" si="11"/>
        <v>0</v>
      </c>
      <c r="L66" s="40"/>
      <c r="M66" s="40"/>
      <c r="N66" s="40"/>
      <c r="O66" s="40"/>
      <c r="P66" s="40"/>
      <c r="Q66" s="40"/>
    </row>
    <row r="67" spans="1:17" hidden="1" x14ac:dyDescent="0.2">
      <c r="A67" s="28">
        <f>$B$23*42</f>
        <v>42</v>
      </c>
      <c r="B67" s="26">
        <f t="shared" si="6"/>
        <v>0</v>
      </c>
      <c r="C67" s="34">
        <f t="shared" si="7"/>
        <v>0</v>
      </c>
      <c r="D67" s="71"/>
      <c r="E67" s="25">
        <f>$F$23*42</f>
        <v>42</v>
      </c>
      <c r="F67" s="26">
        <f t="shared" si="8"/>
        <v>0</v>
      </c>
      <c r="G67" s="34">
        <f t="shared" si="9"/>
        <v>0</v>
      </c>
      <c r="H67" s="71"/>
      <c r="I67" s="25">
        <f>$J$23*42</f>
        <v>42</v>
      </c>
      <c r="J67" s="26">
        <f t="shared" si="10"/>
        <v>0</v>
      </c>
      <c r="K67" s="34">
        <f t="shared" si="11"/>
        <v>0</v>
      </c>
      <c r="L67" s="40"/>
      <c r="M67" s="40"/>
      <c r="N67" s="40"/>
      <c r="O67" s="40"/>
      <c r="P67" s="40"/>
      <c r="Q67" s="40"/>
    </row>
    <row r="68" spans="1:17" hidden="1" x14ac:dyDescent="0.2">
      <c r="A68" s="28">
        <f>$B$23*43</f>
        <v>43</v>
      </c>
      <c r="B68" s="26">
        <f t="shared" si="6"/>
        <v>0</v>
      </c>
      <c r="C68" s="34">
        <f t="shared" si="7"/>
        <v>0</v>
      </c>
      <c r="D68" s="71"/>
      <c r="E68" s="25">
        <f>$F$23*43</f>
        <v>43</v>
      </c>
      <c r="F68" s="26">
        <f t="shared" si="8"/>
        <v>0</v>
      </c>
      <c r="G68" s="34">
        <f t="shared" si="9"/>
        <v>0</v>
      </c>
      <c r="H68" s="71"/>
      <c r="I68" s="25">
        <f>$J$23*43</f>
        <v>43</v>
      </c>
      <c r="J68" s="26">
        <f t="shared" si="10"/>
        <v>0</v>
      </c>
      <c r="K68" s="34">
        <f t="shared" si="11"/>
        <v>0</v>
      </c>
      <c r="L68" s="40"/>
      <c r="M68" s="40"/>
      <c r="N68" s="40"/>
      <c r="O68" s="40"/>
      <c r="P68" s="40"/>
      <c r="Q68" s="40"/>
    </row>
    <row r="69" spans="1:17" hidden="1" x14ac:dyDescent="0.2">
      <c r="A69" s="28">
        <f>$B$23*44</f>
        <v>44</v>
      </c>
      <c r="B69" s="26">
        <f t="shared" si="6"/>
        <v>0</v>
      </c>
      <c r="C69" s="34">
        <f t="shared" si="7"/>
        <v>0</v>
      </c>
      <c r="D69" s="71"/>
      <c r="E69" s="25">
        <f>$F$23*44</f>
        <v>44</v>
      </c>
      <c r="F69" s="26">
        <f t="shared" si="8"/>
        <v>0</v>
      </c>
      <c r="G69" s="34">
        <f t="shared" si="9"/>
        <v>0</v>
      </c>
      <c r="H69" s="71"/>
      <c r="I69" s="25">
        <f>$J$23*44</f>
        <v>44</v>
      </c>
      <c r="J69" s="26">
        <f t="shared" si="10"/>
        <v>0</v>
      </c>
      <c r="K69" s="34">
        <f t="shared" si="11"/>
        <v>0</v>
      </c>
      <c r="L69" s="40"/>
      <c r="M69" s="40"/>
      <c r="N69" s="40"/>
      <c r="O69" s="40"/>
      <c r="P69" s="40"/>
      <c r="Q69" s="40"/>
    </row>
    <row r="70" spans="1:17" hidden="1" x14ac:dyDescent="0.2">
      <c r="A70" s="28">
        <f>$B$23*45</f>
        <v>45</v>
      </c>
      <c r="B70" s="26">
        <f t="shared" si="6"/>
        <v>0</v>
      </c>
      <c r="C70" s="34">
        <f t="shared" si="7"/>
        <v>0</v>
      </c>
      <c r="D70" s="71"/>
      <c r="E70" s="25">
        <f>$F$23*45</f>
        <v>45</v>
      </c>
      <c r="F70" s="26">
        <f t="shared" si="8"/>
        <v>0</v>
      </c>
      <c r="G70" s="34">
        <f t="shared" si="9"/>
        <v>0</v>
      </c>
      <c r="H70" s="71"/>
      <c r="I70" s="25">
        <f>$J$23*45</f>
        <v>45</v>
      </c>
      <c r="J70" s="26">
        <f t="shared" si="10"/>
        <v>0</v>
      </c>
      <c r="K70" s="34">
        <f t="shared" si="11"/>
        <v>0</v>
      </c>
      <c r="L70" s="40"/>
      <c r="M70" s="40"/>
      <c r="N70" s="40"/>
      <c r="O70" s="40"/>
      <c r="P70" s="40"/>
      <c r="Q70" s="40"/>
    </row>
    <row r="71" spans="1:17" hidden="1" x14ac:dyDescent="0.2">
      <c r="A71" s="28">
        <f>$B$23*46</f>
        <v>46</v>
      </c>
      <c r="B71" s="26">
        <f t="shared" si="6"/>
        <v>0</v>
      </c>
      <c r="C71" s="34">
        <f t="shared" si="7"/>
        <v>0</v>
      </c>
      <c r="D71" s="71"/>
      <c r="E71" s="25">
        <f>$F$23*46</f>
        <v>46</v>
      </c>
      <c r="F71" s="26">
        <f t="shared" si="8"/>
        <v>0</v>
      </c>
      <c r="G71" s="34">
        <f t="shared" si="9"/>
        <v>0</v>
      </c>
      <c r="H71" s="71"/>
      <c r="I71" s="25">
        <f>$J$23*46</f>
        <v>46</v>
      </c>
      <c r="J71" s="26">
        <f t="shared" si="10"/>
        <v>0</v>
      </c>
      <c r="K71" s="34">
        <f t="shared" si="11"/>
        <v>0</v>
      </c>
      <c r="L71" s="40"/>
      <c r="M71" s="40"/>
      <c r="N71" s="40"/>
      <c r="O71" s="40"/>
      <c r="P71" s="40"/>
      <c r="Q71" s="40"/>
    </row>
    <row r="72" spans="1:17" hidden="1" x14ac:dyDescent="0.2">
      <c r="A72" s="28">
        <f>$B$23*47</f>
        <v>47</v>
      </c>
      <c r="B72" s="26">
        <f t="shared" si="6"/>
        <v>0</v>
      </c>
      <c r="C72" s="34">
        <f t="shared" si="7"/>
        <v>0</v>
      </c>
      <c r="D72" s="71"/>
      <c r="E72" s="25">
        <f>$F$23*47</f>
        <v>47</v>
      </c>
      <c r="F72" s="26">
        <f t="shared" si="8"/>
        <v>0</v>
      </c>
      <c r="G72" s="34">
        <f t="shared" si="9"/>
        <v>0</v>
      </c>
      <c r="H72" s="71"/>
      <c r="I72" s="25">
        <f>$J$23*47</f>
        <v>47</v>
      </c>
      <c r="J72" s="26">
        <f t="shared" si="10"/>
        <v>0</v>
      </c>
      <c r="K72" s="34">
        <f t="shared" si="11"/>
        <v>0</v>
      </c>
      <c r="L72" s="40"/>
      <c r="M72" s="40"/>
      <c r="N72" s="40"/>
      <c r="O72" s="40"/>
      <c r="P72" s="40"/>
      <c r="Q72" s="40"/>
    </row>
    <row r="73" spans="1:17" hidden="1" x14ac:dyDescent="0.2">
      <c r="A73" s="28">
        <f>$B$23*48</f>
        <v>48</v>
      </c>
      <c r="B73" s="26">
        <f t="shared" si="6"/>
        <v>0</v>
      </c>
      <c r="C73" s="34">
        <f t="shared" si="7"/>
        <v>0</v>
      </c>
      <c r="D73" s="71"/>
      <c r="E73" s="25">
        <f>$F$23*48</f>
        <v>48</v>
      </c>
      <c r="F73" s="26">
        <f t="shared" si="8"/>
        <v>0</v>
      </c>
      <c r="G73" s="34">
        <f t="shared" si="9"/>
        <v>0</v>
      </c>
      <c r="H73" s="71"/>
      <c r="I73" s="25">
        <f>$J$23*48</f>
        <v>48</v>
      </c>
      <c r="J73" s="26">
        <f t="shared" si="10"/>
        <v>0</v>
      </c>
      <c r="K73" s="34">
        <f t="shared" si="11"/>
        <v>0</v>
      </c>
      <c r="L73" s="40"/>
      <c r="M73" s="40"/>
      <c r="N73" s="40"/>
      <c r="O73" s="40"/>
      <c r="P73" s="40"/>
      <c r="Q73" s="40"/>
    </row>
    <row r="74" spans="1:17" hidden="1" x14ac:dyDescent="0.2">
      <c r="A74" s="28">
        <f>$B$23*49</f>
        <v>49</v>
      </c>
      <c r="B74" s="26">
        <f t="shared" si="6"/>
        <v>0</v>
      </c>
      <c r="C74" s="34">
        <f t="shared" si="7"/>
        <v>0</v>
      </c>
      <c r="D74" s="71"/>
      <c r="E74" s="25">
        <f>$F$23*49</f>
        <v>49</v>
      </c>
      <c r="F74" s="26">
        <f t="shared" si="8"/>
        <v>0</v>
      </c>
      <c r="G74" s="34">
        <f t="shared" si="9"/>
        <v>0</v>
      </c>
      <c r="H74" s="71"/>
      <c r="I74" s="25">
        <f>$J$23*49</f>
        <v>49</v>
      </c>
      <c r="J74" s="26">
        <f t="shared" si="10"/>
        <v>0</v>
      </c>
      <c r="K74" s="34">
        <f t="shared" si="11"/>
        <v>0</v>
      </c>
      <c r="L74" s="40"/>
      <c r="M74" s="40"/>
      <c r="N74" s="40"/>
      <c r="O74" s="40"/>
      <c r="P74" s="40"/>
      <c r="Q74" s="40"/>
    </row>
    <row r="75" spans="1:17" hidden="1" x14ac:dyDescent="0.2">
      <c r="A75" s="72">
        <f>$B$23*50</f>
        <v>50</v>
      </c>
      <c r="B75" s="26">
        <f t="shared" si="6"/>
        <v>0</v>
      </c>
      <c r="C75" s="34">
        <f t="shared" si="7"/>
        <v>0</v>
      </c>
      <c r="D75" s="26"/>
      <c r="E75" s="26">
        <f>$F$23*50</f>
        <v>50</v>
      </c>
      <c r="F75" s="26">
        <f t="shared" si="8"/>
        <v>0</v>
      </c>
      <c r="G75" s="34">
        <f t="shared" si="9"/>
        <v>0</v>
      </c>
      <c r="H75" s="26"/>
      <c r="I75" s="26">
        <f>$J$23*50</f>
        <v>50</v>
      </c>
      <c r="J75" s="26">
        <f t="shared" si="10"/>
        <v>0</v>
      </c>
      <c r="K75" s="34">
        <f t="shared" si="11"/>
        <v>0</v>
      </c>
      <c r="L75" s="40"/>
      <c r="M75" s="40"/>
      <c r="N75" s="40"/>
      <c r="O75" s="40"/>
      <c r="P75" s="40"/>
      <c r="Q75" s="40"/>
    </row>
    <row r="76" spans="1:17" ht="27.75" customHeight="1" x14ac:dyDescent="0.2">
      <c r="A76" s="10" t="str">
        <f>'LCC-kalkyl'!A76</f>
        <v>Nuvärde underhålls- och driftkostnad</v>
      </c>
      <c r="B76" s="35">
        <f>SUM(C26:C75)</f>
        <v>86460.166503322384</v>
      </c>
      <c r="C76" s="16"/>
      <c r="D76" s="40"/>
      <c r="E76" s="10" t="str">
        <f>'LCC-kalkyl'!E76</f>
        <v>Nuvärde underhålls- och driftkostnad</v>
      </c>
      <c r="F76" s="30">
        <f>SUM(G26:G75)</f>
        <v>77814.149852990129</v>
      </c>
      <c r="G76" s="16"/>
      <c r="H76" s="40"/>
      <c r="I76" s="10" t="str">
        <f>'LCC-kalkyl'!I76</f>
        <v>Nuvärde underhålls- och driftkostnad</v>
      </c>
      <c r="J76" s="30">
        <f>SUM(K26:K75)</f>
        <v>363.13269931395388</v>
      </c>
      <c r="K76" s="16"/>
      <c r="L76" s="40"/>
      <c r="M76" s="40"/>
      <c r="N76" s="40"/>
      <c r="O76" s="40"/>
      <c r="P76" s="40"/>
      <c r="Q76" s="40"/>
    </row>
    <row r="77" spans="1:17" x14ac:dyDescent="0.2">
      <c r="A77" s="10"/>
      <c r="B77" s="35"/>
      <c r="C77" s="16"/>
      <c r="D77" s="40"/>
      <c r="E77" s="10"/>
      <c r="F77" s="30"/>
      <c r="G77" s="16"/>
      <c r="H77" s="40"/>
      <c r="I77" s="10"/>
      <c r="J77" s="30"/>
      <c r="K77" s="16"/>
      <c r="L77" s="40"/>
      <c r="M77" s="40"/>
      <c r="N77" s="40"/>
      <c r="O77" s="40"/>
      <c r="P77" s="40"/>
      <c r="Q77" s="40"/>
    </row>
    <row r="78" spans="1:17" x14ac:dyDescent="0.2">
      <c r="A78" s="36" t="s">
        <v>161</v>
      </c>
      <c r="B78" s="37"/>
      <c r="C78" s="22"/>
      <c r="D78" s="40"/>
      <c r="E78" s="36" t="s">
        <v>161</v>
      </c>
      <c r="F78" s="38"/>
      <c r="G78" s="22"/>
      <c r="H78" s="40"/>
      <c r="I78" s="36" t="s">
        <v>161</v>
      </c>
      <c r="J78" s="38"/>
      <c r="K78" s="22"/>
      <c r="L78" s="40"/>
      <c r="M78" s="40"/>
      <c r="N78" s="40"/>
      <c r="O78" s="40"/>
      <c r="P78" s="40"/>
      <c r="Q78" s="40"/>
    </row>
    <row r="79" spans="1:17" x14ac:dyDescent="0.2">
      <c r="A79" s="9" t="s">
        <v>19</v>
      </c>
      <c r="B79" s="45">
        <f>'LCC-kalkyl'!B79</f>
        <v>5</v>
      </c>
      <c r="C79" s="19" t="s">
        <v>7</v>
      </c>
      <c r="D79" s="40"/>
      <c r="E79" s="9" t="s">
        <v>19</v>
      </c>
      <c r="F79" s="45">
        <f>'LCC-kalkyl'!F79</f>
        <v>7</v>
      </c>
      <c r="G79" s="19" t="s">
        <v>7</v>
      </c>
      <c r="H79" s="40"/>
      <c r="I79" s="9" t="s">
        <v>19</v>
      </c>
      <c r="J79" s="45">
        <f>'LCC-kalkyl'!J79</f>
        <v>10</v>
      </c>
      <c r="K79" s="19" t="s">
        <v>7</v>
      </c>
      <c r="L79" s="40"/>
      <c r="M79" s="40"/>
      <c r="N79" s="40"/>
      <c r="O79" s="40"/>
      <c r="P79" s="40"/>
      <c r="Q79" s="40"/>
    </row>
    <row r="80" spans="1:17" x14ac:dyDescent="0.2">
      <c r="A80" s="11" t="s">
        <v>18</v>
      </c>
      <c r="B80" s="30">
        <f>'LCC-kalkyl'!B80</f>
        <v>20000</v>
      </c>
      <c r="C80" s="13"/>
      <c r="D80" s="40"/>
      <c r="E80" s="11" t="s">
        <v>18</v>
      </c>
      <c r="F80" s="30">
        <f>'LCC-kalkyl'!F80</f>
        <v>30000</v>
      </c>
      <c r="G80" s="13"/>
      <c r="H80" s="40"/>
      <c r="I80" s="11" t="s">
        <v>18</v>
      </c>
      <c r="J80" s="30">
        <f>'LCC-kalkyl'!J80</f>
        <v>25000</v>
      </c>
      <c r="K80" s="13"/>
      <c r="L80" s="40"/>
      <c r="M80" s="40"/>
      <c r="N80" s="40"/>
      <c r="O80" s="40"/>
      <c r="P80" s="40"/>
      <c r="Q80" s="40"/>
    </row>
    <row r="81" spans="1:17" hidden="1" x14ac:dyDescent="0.2">
      <c r="A81" s="25" t="s">
        <v>8</v>
      </c>
      <c r="B81" s="26"/>
      <c r="C81" s="27" t="s">
        <v>9</v>
      </c>
      <c r="D81" s="40"/>
      <c r="E81" s="25" t="s">
        <v>8</v>
      </c>
      <c r="F81" s="26"/>
      <c r="G81" s="27" t="s">
        <v>9</v>
      </c>
      <c r="H81" s="40"/>
      <c r="I81" s="25" t="s">
        <v>8</v>
      </c>
      <c r="J81" s="30"/>
      <c r="K81" s="27" t="s">
        <v>9</v>
      </c>
      <c r="L81" s="40"/>
      <c r="M81" s="40"/>
      <c r="N81" s="40"/>
      <c r="O81" s="40"/>
      <c r="P81" s="40"/>
      <c r="Q81" s="40"/>
    </row>
    <row r="82" spans="1:17" hidden="1" x14ac:dyDescent="0.2">
      <c r="A82" s="48">
        <f>B79</f>
        <v>5</v>
      </c>
      <c r="B82" s="52">
        <f t="shared" ref="B82:B113" si="12">IF(A82&lt;=$B$11,A82,0)</f>
        <v>5</v>
      </c>
      <c r="C82" s="53">
        <f t="shared" ref="C82:C113" si="13">IF(B82&gt;=1,$B$80/POWER(1+$B$7,B82),0)</f>
        <v>16438.542135187032</v>
      </c>
      <c r="D82" s="40"/>
      <c r="E82" s="48">
        <f>F79</f>
        <v>7</v>
      </c>
      <c r="F82" s="52">
        <f t="shared" ref="F82:F113" si="14">IF(E82&lt;=$B$11,E82,0)</f>
        <v>7</v>
      </c>
      <c r="G82" s="53">
        <f t="shared" ref="G82:G113" si="15">IF(F82&gt;=1,$F$80/POWER(1+$B$7,F82),0)</f>
        <v>22797.534396061899</v>
      </c>
      <c r="H82" s="40"/>
      <c r="I82" s="48">
        <f>J79</f>
        <v>10</v>
      </c>
      <c r="J82" s="52">
        <f t="shared" ref="J82:J113" si="16">IF(I82&lt;=$B$11,I82,0)</f>
        <v>10</v>
      </c>
      <c r="K82" s="53">
        <f t="shared" ref="K82:K113" si="17">IF(J82&gt;=1,$J$80/POWER(1+$B$7,J82),0)</f>
        <v>16889.104220644964</v>
      </c>
      <c r="L82" s="40"/>
      <c r="M82" s="40"/>
      <c r="N82" s="40"/>
      <c r="O82" s="40"/>
      <c r="P82" s="40"/>
      <c r="Q82" s="40"/>
    </row>
    <row r="83" spans="1:17" hidden="1" x14ac:dyDescent="0.2">
      <c r="A83" s="48">
        <f>$B$79+A82</f>
        <v>10</v>
      </c>
      <c r="B83" s="52">
        <f t="shared" si="12"/>
        <v>10</v>
      </c>
      <c r="C83" s="53">
        <f t="shared" si="13"/>
        <v>13511.28337651597</v>
      </c>
      <c r="D83" s="40"/>
      <c r="E83" s="48">
        <f>$F$79+E82</f>
        <v>14</v>
      </c>
      <c r="F83" s="52">
        <f t="shared" si="14"/>
        <v>14</v>
      </c>
      <c r="G83" s="53">
        <f t="shared" si="15"/>
        <v>17324.252484654175</v>
      </c>
      <c r="H83" s="40"/>
      <c r="I83" s="48">
        <f>$J$79+I82</f>
        <v>20</v>
      </c>
      <c r="J83" s="52">
        <f t="shared" si="16"/>
        <v>20</v>
      </c>
      <c r="K83" s="53">
        <f t="shared" si="17"/>
        <v>11409.673655032302</v>
      </c>
      <c r="L83" s="40"/>
      <c r="M83" s="40"/>
      <c r="N83" s="40"/>
      <c r="O83" s="40"/>
      <c r="P83" s="40"/>
      <c r="Q83" s="40"/>
    </row>
    <row r="84" spans="1:17" hidden="1" x14ac:dyDescent="0.2">
      <c r="A84" s="48">
        <f t="shared" ref="A84:A131" si="18">$B$79+A83</f>
        <v>15</v>
      </c>
      <c r="B84" s="52">
        <f t="shared" si="12"/>
        <v>15</v>
      </c>
      <c r="C84" s="53">
        <f t="shared" si="13"/>
        <v>11105.290054265495</v>
      </c>
      <c r="D84" s="40"/>
      <c r="E84" s="48">
        <f t="shared" ref="E84:E131" si="19">$F$79+E83</f>
        <v>21</v>
      </c>
      <c r="F84" s="52">
        <f t="shared" si="14"/>
        <v>21</v>
      </c>
      <c r="G84" s="53">
        <f t="shared" si="15"/>
        <v>13165.008063498806</v>
      </c>
      <c r="H84" s="40"/>
      <c r="I84" s="48">
        <f t="shared" ref="I84:I131" si="20">$J$79+I83</f>
        <v>30</v>
      </c>
      <c r="J84" s="52">
        <f t="shared" si="16"/>
        <v>30</v>
      </c>
      <c r="K84" s="53">
        <f t="shared" si="17"/>
        <v>7707.9666993355077</v>
      </c>
      <c r="L84" s="40"/>
      <c r="M84" s="40"/>
      <c r="N84" s="40"/>
      <c r="O84" s="40"/>
      <c r="P84" s="40"/>
      <c r="Q84" s="40"/>
    </row>
    <row r="85" spans="1:17" hidden="1" x14ac:dyDescent="0.2">
      <c r="A85" s="48">
        <f t="shared" si="18"/>
        <v>20</v>
      </c>
      <c r="B85" s="52">
        <f t="shared" si="12"/>
        <v>20</v>
      </c>
      <c r="C85" s="53">
        <f t="shared" si="13"/>
        <v>9127.7389240258417</v>
      </c>
      <c r="D85" s="40"/>
      <c r="E85" s="48">
        <f t="shared" si="19"/>
        <v>28</v>
      </c>
      <c r="F85" s="52">
        <f t="shared" si="14"/>
        <v>28</v>
      </c>
      <c r="G85" s="53">
        <f t="shared" si="15"/>
        <v>10004.324138401542</v>
      </c>
      <c r="H85" s="40"/>
      <c r="I85" s="48">
        <f t="shared" si="20"/>
        <v>40</v>
      </c>
      <c r="J85" s="52">
        <f t="shared" si="16"/>
        <v>0</v>
      </c>
      <c r="K85" s="53">
        <f t="shared" si="17"/>
        <v>0</v>
      </c>
      <c r="L85" s="40"/>
      <c r="M85" s="40"/>
      <c r="N85" s="40"/>
      <c r="O85" s="40"/>
      <c r="P85" s="40"/>
      <c r="Q85" s="40"/>
    </row>
    <row r="86" spans="1:17" hidden="1" x14ac:dyDescent="0.2">
      <c r="A86" s="48">
        <f t="shared" si="18"/>
        <v>25</v>
      </c>
      <c r="B86" s="52">
        <f t="shared" si="12"/>
        <v>25</v>
      </c>
      <c r="C86" s="53">
        <f t="shared" si="13"/>
        <v>7502.3360450792752</v>
      </c>
      <c r="D86" s="40"/>
      <c r="E86" s="48">
        <f t="shared" si="19"/>
        <v>35</v>
      </c>
      <c r="F86" s="52">
        <f t="shared" si="14"/>
        <v>0</v>
      </c>
      <c r="G86" s="53">
        <f t="shared" si="15"/>
        <v>0</v>
      </c>
      <c r="H86" s="40"/>
      <c r="I86" s="48">
        <f t="shared" si="20"/>
        <v>50</v>
      </c>
      <c r="J86" s="52">
        <f t="shared" si="16"/>
        <v>0</v>
      </c>
      <c r="K86" s="53">
        <f t="shared" si="17"/>
        <v>0</v>
      </c>
      <c r="L86" s="40"/>
      <c r="M86" s="40"/>
      <c r="N86" s="40"/>
      <c r="O86" s="40"/>
      <c r="P86" s="40"/>
      <c r="Q86" s="40"/>
    </row>
    <row r="87" spans="1:17" hidden="1" x14ac:dyDescent="0.2">
      <c r="A87" s="48">
        <f t="shared" si="18"/>
        <v>30</v>
      </c>
      <c r="B87" s="52">
        <f t="shared" si="12"/>
        <v>30</v>
      </c>
      <c r="C87" s="53">
        <f t="shared" si="13"/>
        <v>6166.3733594684063</v>
      </c>
      <c r="D87" s="40"/>
      <c r="E87" s="48">
        <f t="shared" si="19"/>
        <v>42</v>
      </c>
      <c r="F87" s="52">
        <f t="shared" si="14"/>
        <v>0</v>
      </c>
      <c r="G87" s="53">
        <f t="shared" si="15"/>
        <v>0</v>
      </c>
      <c r="H87" s="40"/>
      <c r="I87" s="48">
        <f t="shared" si="20"/>
        <v>60</v>
      </c>
      <c r="J87" s="52">
        <f t="shared" si="16"/>
        <v>0</v>
      </c>
      <c r="K87" s="53">
        <f t="shared" si="17"/>
        <v>0</v>
      </c>
      <c r="L87" s="40"/>
      <c r="M87" s="40"/>
      <c r="N87" s="40"/>
      <c r="O87" s="40"/>
      <c r="P87" s="40"/>
      <c r="Q87" s="40"/>
    </row>
    <row r="88" spans="1:17" hidden="1" x14ac:dyDescent="0.2">
      <c r="A88" s="48">
        <f t="shared" si="18"/>
        <v>35</v>
      </c>
      <c r="B88" s="52">
        <f t="shared" si="12"/>
        <v>0</v>
      </c>
      <c r="C88" s="53">
        <f t="shared" si="13"/>
        <v>0</v>
      </c>
      <c r="D88" s="40"/>
      <c r="E88" s="48">
        <f t="shared" si="19"/>
        <v>49</v>
      </c>
      <c r="F88" s="52">
        <f t="shared" si="14"/>
        <v>0</v>
      </c>
      <c r="G88" s="53">
        <f t="shared" si="15"/>
        <v>0</v>
      </c>
      <c r="H88" s="40"/>
      <c r="I88" s="48">
        <f t="shared" si="20"/>
        <v>70</v>
      </c>
      <c r="J88" s="52">
        <f t="shared" si="16"/>
        <v>0</v>
      </c>
      <c r="K88" s="53">
        <f t="shared" si="17"/>
        <v>0</v>
      </c>
      <c r="L88" s="40"/>
      <c r="M88" s="40"/>
      <c r="N88" s="40"/>
      <c r="O88" s="40"/>
      <c r="P88" s="40"/>
      <c r="Q88" s="40"/>
    </row>
    <row r="89" spans="1:17" hidden="1" x14ac:dyDescent="0.2">
      <c r="A89" s="48">
        <f t="shared" si="18"/>
        <v>40</v>
      </c>
      <c r="B89" s="52">
        <f t="shared" si="12"/>
        <v>0</v>
      </c>
      <c r="C89" s="53">
        <f t="shared" si="13"/>
        <v>0</v>
      </c>
      <c r="D89" s="40"/>
      <c r="E89" s="48">
        <f t="shared" si="19"/>
        <v>56</v>
      </c>
      <c r="F89" s="52">
        <f t="shared" si="14"/>
        <v>0</v>
      </c>
      <c r="G89" s="53">
        <f t="shared" si="15"/>
        <v>0</v>
      </c>
      <c r="H89" s="40"/>
      <c r="I89" s="48">
        <f t="shared" si="20"/>
        <v>80</v>
      </c>
      <c r="J89" s="52">
        <f t="shared" si="16"/>
        <v>0</v>
      </c>
      <c r="K89" s="53">
        <f t="shared" si="17"/>
        <v>0</v>
      </c>
      <c r="L89" s="40"/>
      <c r="M89" s="40"/>
      <c r="N89" s="40"/>
      <c r="O89" s="40"/>
      <c r="P89" s="40"/>
      <c r="Q89" s="40"/>
    </row>
    <row r="90" spans="1:17" hidden="1" x14ac:dyDescent="0.2">
      <c r="A90" s="48">
        <f t="shared" si="18"/>
        <v>45</v>
      </c>
      <c r="B90" s="52">
        <f t="shared" si="12"/>
        <v>0</v>
      </c>
      <c r="C90" s="53">
        <f t="shared" si="13"/>
        <v>0</v>
      </c>
      <c r="D90" s="40"/>
      <c r="E90" s="48">
        <f t="shared" si="19"/>
        <v>63</v>
      </c>
      <c r="F90" s="52">
        <f t="shared" si="14"/>
        <v>0</v>
      </c>
      <c r="G90" s="53">
        <f t="shared" si="15"/>
        <v>0</v>
      </c>
      <c r="H90" s="40"/>
      <c r="I90" s="48">
        <f t="shared" si="20"/>
        <v>90</v>
      </c>
      <c r="J90" s="52">
        <f t="shared" si="16"/>
        <v>0</v>
      </c>
      <c r="K90" s="53">
        <f t="shared" si="17"/>
        <v>0</v>
      </c>
      <c r="L90" s="40"/>
      <c r="M90" s="40"/>
      <c r="N90" s="40"/>
      <c r="O90" s="40"/>
      <c r="P90" s="40"/>
      <c r="Q90" s="40"/>
    </row>
    <row r="91" spans="1:17" hidden="1" x14ac:dyDescent="0.2">
      <c r="A91" s="48">
        <f t="shared" si="18"/>
        <v>50</v>
      </c>
      <c r="B91" s="52">
        <f t="shared" si="12"/>
        <v>0</v>
      </c>
      <c r="C91" s="53">
        <f t="shared" si="13"/>
        <v>0</v>
      </c>
      <c r="D91" s="40"/>
      <c r="E91" s="48">
        <f t="shared" si="19"/>
        <v>70</v>
      </c>
      <c r="F91" s="52">
        <f t="shared" si="14"/>
        <v>0</v>
      </c>
      <c r="G91" s="53">
        <f t="shared" si="15"/>
        <v>0</v>
      </c>
      <c r="H91" s="40"/>
      <c r="I91" s="48">
        <f t="shared" si="20"/>
        <v>100</v>
      </c>
      <c r="J91" s="52">
        <f t="shared" si="16"/>
        <v>0</v>
      </c>
      <c r="K91" s="53">
        <f t="shared" si="17"/>
        <v>0</v>
      </c>
      <c r="L91" s="40"/>
      <c r="M91" s="40"/>
      <c r="N91" s="40"/>
      <c r="O91" s="40"/>
      <c r="P91" s="40"/>
      <c r="Q91" s="40"/>
    </row>
    <row r="92" spans="1:17" hidden="1" x14ac:dyDescent="0.2">
      <c r="A92" s="48">
        <f t="shared" si="18"/>
        <v>55</v>
      </c>
      <c r="B92" s="52">
        <f t="shared" si="12"/>
        <v>0</v>
      </c>
      <c r="C92" s="53">
        <f t="shared" si="13"/>
        <v>0</v>
      </c>
      <c r="D92" s="40"/>
      <c r="E92" s="48">
        <f t="shared" si="19"/>
        <v>77</v>
      </c>
      <c r="F92" s="52">
        <f t="shared" si="14"/>
        <v>0</v>
      </c>
      <c r="G92" s="53">
        <f t="shared" si="15"/>
        <v>0</v>
      </c>
      <c r="H92" s="40"/>
      <c r="I92" s="48">
        <f t="shared" si="20"/>
        <v>110</v>
      </c>
      <c r="J92" s="52">
        <f t="shared" si="16"/>
        <v>0</v>
      </c>
      <c r="K92" s="53">
        <f t="shared" si="17"/>
        <v>0</v>
      </c>
      <c r="L92" s="40"/>
      <c r="M92" s="40"/>
      <c r="N92" s="40"/>
      <c r="O92" s="40"/>
      <c r="P92" s="40"/>
      <c r="Q92" s="40"/>
    </row>
    <row r="93" spans="1:17" hidden="1" x14ac:dyDescent="0.2">
      <c r="A93" s="48">
        <f t="shared" si="18"/>
        <v>60</v>
      </c>
      <c r="B93" s="52">
        <f t="shared" si="12"/>
        <v>0</v>
      </c>
      <c r="C93" s="53">
        <f t="shared" si="13"/>
        <v>0</v>
      </c>
      <c r="D93" s="40"/>
      <c r="E93" s="48">
        <f t="shared" si="19"/>
        <v>84</v>
      </c>
      <c r="F93" s="52">
        <f t="shared" si="14"/>
        <v>0</v>
      </c>
      <c r="G93" s="53">
        <f t="shared" si="15"/>
        <v>0</v>
      </c>
      <c r="H93" s="40"/>
      <c r="I93" s="48">
        <f t="shared" si="20"/>
        <v>120</v>
      </c>
      <c r="J93" s="52">
        <f t="shared" si="16"/>
        <v>0</v>
      </c>
      <c r="K93" s="53">
        <f t="shared" si="17"/>
        <v>0</v>
      </c>
      <c r="L93" s="40"/>
      <c r="M93" s="40"/>
      <c r="N93" s="40"/>
      <c r="O93" s="40"/>
      <c r="P93" s="40"/>
      <c r="Q93" s="40"/>
    </row>
    <row r="94" spans="1:17" hidden="1" x14ac:dyDescent="0.2">
      <c r="A94" s="48">
        <f t="shared" si="18"/>
        <v>65</v>
      </c>
      <c r="B94" s="52">
        <f t="shared" si="12"/>
        <v>0</v>
      </c>
      <c r="C94" s="53">
        <f t="shared" si="13"/>
        <v>0</v>
      </c>
      <c r="D94" s="40"/>
      <c r="E94" s="48">
        <f t="shared" si="19"/>
        <v>91</v>
      </c>
      <c r="F94" s="52">
        <f t="shared" si="14"/>
        <v>0</v>
      </c>
      <c r="G94" s="53">
        <f t="shared" si="15"/>
        <v>0</v>
      </c>
      <c r="H94" s="40"/>
      <c r="I94" s="48">
        <f t="shared" si="20"/>
        <v>130</v>
      </c>
      <c r="J94" s="52">
        <f t="shared" si="16"/>
        <v>0</v>
      </c>
      <c r="K94" s="53">
        <f t="shared" si="17"/>
        <v>0</v>
      </c>
      <c r="L94" s="40"/>
      <c r="M94" s="40"/>
      <c r="N94" s="40"/>
      <c r="O94" s="40"/>
      <c r="P94" s="40"/>
      <c r="Q94" s="40"/>
    </row>
    <row r="95" spans="1:17" hidden="1" x14ac:dyDescent="0.2">
      <c r="A95" s="48">
        <f t="shared" si="18"/>
        <v>70</v>
      </c>
      <c r="B95" s="52">
        <f t="shared" si="12"/>
        <v>0</v>
      </c>
      <c r="C95" s="53">
        <f t="shared" si="13"/>
        <v>0</v>
      </c>
      <c r="D95" s="40"/>
      <c r="E95" s="48">
        <f t="shared" si="19"/>
        <v>98</v>
      </c>
      <c r="F95" s="52">
        <f t="shared" si="14"/>
        <v>0</v>
      </c>
      <c r="G95" s="53">
        <f t="shared" si="15"/>
        <v>0</v>
      </c>
      <c r="H95" s="40"/>
      <c r="I95" s="48">
        <f t="shared" si="20"/>
        <v>140</v>
      </c>
      <c r="J95" s="52">
        <f t="shared" si="16"/>
        <v>0</v>
      </c>
      <c r="K95" s="53">
        <f t="shared" si="17"/>
        <v>0</v>
      </c>
      <c r="L95" s="40"/>
      <c r="M95" s="40"/>
      <c r="N95" s="40"/>
      <c r="O95" s="40"/>
      <c r="P95" s="40"/>
      <c r="Q95" s="40"/>
    </row>
    <row r="96" spans="1:17" hidden="1" x14ac:dyDescent="0.2">
      <c r="A96" s="48">
        <f t="shared" si="18"/>
        <v>75</v>
      </c>
      <c r="B96" s="52">
        <f t="shared" si="12"/>
        <v>0</v>
      </c>
      <c r="C96" s="53">
        <f t="shared" si="13"/>
        <v>0</v>
      </c>
      <c r="D96" s="40"/>
      <c r="E96" s="48">
        <f t="shared" si="19"/>
        <v>105</v>
      </c>
      <c r="F96" s="52">
        <f t="shared" si="14"/>
        <v>0</v>
      </c>
      <c r="G96" s="53">
        <f t="shared" si="15"/>
        <v>0</v>
      </c>
      <c r="H96" s="40"/>
      <c r="I96" s="48">
        <f t="shared" si="20"/>
        <v>150</v>
      </c>
      <c r="J96" s="52">
        <f t="shared" si="16"/>
        <v>0</v>
      </c>
      <c r="K96" s="53">
        <f t="shared" si="17"/>
        <v>0</v>
      </c>
      <c r="L96" s="40"/>
      <c r="M96" s="40"/>
      <c r="N96" s="40"/>
      <c r="O96" s="40"/>
      <c r="P96" s="40"/>
      <c r="Q96" s="40"/>
    </row>
    <row r="97" spans="1:17" hidden="1" x14ac:dyDescent="0.2">
      <c r="A97" s="48">
        <f t="shared" si="18"/>
        <v>80</v>
      </c>
      <c r="B97" s="52">
        <f t="shared" si="12"/>
        <v>0</v>
      </c>
      <c r="C97" s="53">
        <f t="shared" si="13"/>
        <v>0</v>
      </c>
      <c r="D97" s="40"/>
      <c r="E97" s="48">
        <f t="shared" si="19"/>
        <v>112</v>
      </c>
      <c r="F97" s="52">
        <f t="shared" si="14"/>
        <v>0</v>
      </c>
      <c r="G97" s="53">
        <f t="shared" si="15"/>
        <v>0</v>
      </c>
      <c r="H97" s="40"/>
      <c r="I97" s="48">
        <f t="shared" si="20"/>
        <v>160</v>
      </c>
      <c r="J97" s="52">
        <f t="shared" si="16"/>
        <v>0</v>
      </c>
      <c r="K97" s="53">
        <f t="shared" si="17"/>
        <v>0</v>
      </c>
      <c r="L97" s="40"/>
      <c r="M97" s="40"/>
      <c r="N97" s="40"/>
      <c r="O97" s="40"/>
      <c r="P97" s="40"/>
      <c r="Q97" s="40"/>
    </row>
    <row r="98" spans="1:17" hidden="1" x14ac:dyDescent="0.2">
      <c r="A98" s="48">
        <f t="shared" si="18"/>
        <v>85</v>
      </c>
      <c r="B98" s="52">
        <f t="shared" si="12"/>
        <v>0</v>
      </c>
      <c r="C98" s="53">
        <f t="shared" si="13"/>
        <v>0</v>
      </c>
      <c r="D98" s="40"/>
      <c r="E98" s="48">
        <f t="shared" si="19"/>
        <v>119</v>
      </c>
      <c r="F98" s="52">
        <f t="shared" si="14"/>
        <v>0</v>
      </c>
      <c r="G98" s="53">
        <f t="shared" si="15"/>
        <v>0</v>
      </c>
      <c r="H98" s="40"/>
      <c r="I98" s="48">
        <f t="shared" si="20"/>
        <v>170</v>
      </c>
      <c r="J98" s="52">
        <f t="shared" si="16"/>
        <v>0</v>
      </c>
      <c r="K98" s="53">
        <f t="shared" si="17"/>
        <v>0</v>
      </c>
      <c r="L98" s="40"/>
      <c r="M98" s="40"/>
      <c r="N98" s="40"/>
      <c r="O98" s="40"/>
      <c r="P98" s="40"/>
      <c r="Q98" s="40"/>
    </row>
    <row r="99" spans="1:17" hidden="1" x14ac:dyDescent="0.2">
      <c r="A99" s="48">
        <f t="shared" si="18"/>
        <v>90</v>
      </c>
      <c r="B99" s="52">
        <f t="shared" si="12"/>
        <v>0</v>
      </c>
      <c r="C99" s="53">
        <f t="shared" si="13"/>
        <v>0</v>
      </c>
      <c r="D99" s="40"/>
      <c r="E99" s="48">
        <f t="shared" si="19"/>
        <v>126</v>
      </c>
      <c r="F99" s="52">
        <f t="shared" si="14"/>
        <v>0</v>
      </c>
      <c r="G99" s="53">
        <f t="shared" si="15"/>
        <v>0</v>
      </c>
      <c r="H99" s="40"/>
      <c r="I99" s="48">
        <f t="shared" si="20"/>
        <v>180</v>
      </c>
      <c r="J99" s="52">
        <f t="shared" si="16"/>
        <v>0</v>
      </c>
      <c r="K99" s="53">
        <f t="shared" si="17"/>
        <v>0</v>
      </c>
      <c r="L99" s="40"/>
      <c r="M99" s="40"/>
      <c r="N99" s="40"/>
      <c r="O99" s="40"/>
      <c r="P99" s="40"/>
      <c r="Q99" s="40"/>
    </row>
    <row r="100" spans="1:17" hidden="1" x14ac:dyDescent="0.2">
      <c r="A100" s="48">
        <f t="shared" si="18"/>
        <v>95</v>
      </c>
      <c r="B100" s="52">
        <f t="shared" si="12"/>
        <v>0</v>
      </c>
      <c r="C100" s="53">
        <f t="shared" si="13"/>
        <v>0</v>
      </c>
      <c r="D100" s="40"/>
      <c r="E100" s="48">
        <f t="shared" si="19"/>
        <v>133</v>
      </c>
      <c r="F100" s="52">
        <f t="shared" si="14"/>
        <v>0</v>
      </c>
      <c r="G100" s="53">
        <f t="shared" si="15"/>
        <v>0</v>
      </c>
      <c r="H100" s="40"/>
      <c r="I100" s="48">
        <f t="shared" si="20"/>
        <v>190</v>
      </c>
      <c r="J100" s="52">
        <f t="shared" si="16"/>
        <v>0</v>
      </c>
      <c r="K100" s="53">
        <f t="shared" si="17"/>
        <v>0</v>
      </c>
      <c r="L100" s="40"/>
      <c r="M100" s="40"/>
      <c r="N100" s="40"/>
      <c r="O100" s="40"/>
      <c r="P100" s="40"/>
      <c r="Q100" s="40"/>
    </row>
    <row r="101" spans="1:17" hidden="1" x14ac:dyDescent="0.2">
      <c r="A101" s="48">
        <f t="shared" si="18"/>
        <v>100</v>
      </c>
      <c r="B101" s="52">
        <f t="shared" si="12"/>
        <v>0</v>
      </c>
      <c r="C101" s="53">
        <f t="shared" si="13"/>
        <v>0</v>
      </c>
      <c r="D101" s="40"/>
      <c r="E101" s="48">
        <f t="shared" si="19"/>
        <v>140</v>
      </c>
      <c r="F101" s="52">
        <f t="shared" si="14"/>
        <v>0</v>
      </c>
      <c r="G101" s="53">
        <f t="shared" si="15"/>
        <v>0</v>
      </c>
      <c r="H101" s="40"/>
      <c r="I101" s="48">
        <f t="shared" si="20"/>
        <v>200</v>
      </c>
      <c r="J101" s="52">
        <f t="shared" si="16"/>
        <v>0</v>
      </c>
      <c r="K101" s="53">
        <f t="shared" si="17"/>
        <v>0</v>
      </c>
      <c r="L101" s="40"/>
      <c r="M101" s="40"/>
      <c r="N101" s="40"/>
      <c r="O101" s="40"/>
      <c r="P101" s="40"/>
      <c r="Q101" s="40"/>
    </row>
    <row r="102" spans="1:17" hidden="1" x14ac:dyDescent="0.2">
      <c r="A102" s="48">
        <f t="shared" si="18"/>
        <v>105</v>
      </c>
      <c r="B102" s="52">
        <f t="shared" si="12"/>
        <v>0</v>
      </c>
      <c r="C102" s="53">
        <f t="shared" si="13"/>
        <v>0</v>
      </c>
      <c r="D102" s="40"/>
      <c r="E102" s="48">
        <f t="shared" si="19"/>
        <v>147</v>
      </c>
      <c r="F102" s="52">
        <f t="shared" si="14"/>
        <v>0</v>
      </c>
      <c r="G102" s="53">
        <f t="shared" si="15"/>
        <v>0</v>
      </c>
      <c r="H102" s="40"/>
      <c r="I102" s="48">
        <f t="shared" si="20"/>
        <v>210</v>
      </c>
      <c r="J102" s="52">
        <f t="shared" si="16"/>
        <v>0</v>
      </c>
      <c r="K102" s="53">
        <f t="shared" si="17"/>
        <v>0</v>
      </c>
      <c r="L102" s="40"/>
      <c r="M102" s="40"/>
      <c r="N102" s="40"/>
      <c r="O102" s="40"/>
      <c r="P102" s="40"/>
      <c r="Q102" s="40"/>
    </row>
    <row r="103" spans="1:17" hidden="1" x14ac:dyDescent="0.2">
      <c r="A103" s="48">
        <f t="shared" si="18"/>
        <v>110</v>
      </c>
      <c r="B103" s="52">
        <f t="shared" si="12"/>
        <v>0</v>
      </c>
      <c r="C103" s="53">
        <f t="shared" si="13"/>
        <v>0</v>
      </c>
      <c r="D103" s="40"/>
      <c r="E103" s="48">
        <f t="shared" si="19"/>
        <v>154</v>
      </c>
      <c r="F103" s="52">
        <f t="shared" si="14"/>
        <v>0</v>
      </c>
      <c r="G103" s="53">
        <f t="shared" si="15"/>
        <v>0</v>
      </c>
      <c r="H103" s="40"/>
      <c r="I103" s="48">
        <f t="shared" si="20"/>
        <v>220</v>
      </c>
      <c r="J103" s="52">
        <f t="shared" si="16"/>
        <v>0</v>
      </c>
      <c r="K103" s="53">
        <f t="shared" si="17"/>
        <v>0</v>
      </c>
      <c r="L103" s="40"/>
      <c r="M103" s="40"/>
      <c r="N103" s="40"/>
      <c r="O103" s="40"/>
      <c r="P103" s="40"/>
      <c r="Q103" s="40"/>
    </row>
    <row r="104" spans="1:17" hidden="1" x14ac:dyDescent="0.2">
      <c r="A104" s="48">
        <f t="shared" si="18"/>
        <v>115</v>
      </c>
      <c r="B104" s="52">
        <f t="shared" si="12"/>
        <v>0</v>
      </c>
      <c r="C104" s="53">
        <f t="shared" si="13"/>
        <v>0</v>
      </c>
      <c r="D104" s="40"/>
      <c r="E104" s="48">
        <f t="shared" si="19"/>
        <v>161</v>
      </c>
      <c r="F104" s="52">
        <f t="shared" si="14"/>
        <v>0</v>
      </c>
      <c r="G104" s="53">
        <f t="shared" si="15"/>
        <v>0</v>
      </c>
      <c r="H104" s="40"/>
      <c r="I104" s="48">
        <f t="shared" si="20"/>
        <v>230</v>
      </c>
      <c r="J104" s="52">
        <f t="shared" si="16"/>
        <v>0</v>
      </c>
      <c r="K104" s="53">
        <f t="shared" si="17"/>
        <v>0</v>
      </c>
      <c r="L104" s="40"/>
      <c r="M104" s="40"/>
      <c r="N104" s="40"/>
      <c r="O104" s="40"/>
      <c r="P104" s="40"/>
      <c r="Q104" s="40"/>
    </row>
    <row r="105" spans="1:17" hidden="1" x14ac:dyDescent="0.2">
      <c r="A105" s="48">
        <f t="shared" si="18"/>
        <v>120</v>
      </c>
      <c r="B105" s="52">
        <f t="shared" si="12"/>
        <v>0</v>
      </c>
      <c r="C105" s="53">
        <f t="shared" si="13"/>
        <v>0</v>
      </c>
      <c r="D105" s="40"/>
      <c r="E105" s="48">
        <f t="shared" si="19"/>
        <v>168</v>
      </c>
      <c r="F105" s="52">
        <f t="shared" si="14"/>
        <v>0</v>
      </c>
      <c r="G105" s="53">
        <f t="shared" si="15"/>
        <v>0</v>
      </c>
      <c r="H105" s="40"/>
      <c r="I105" s="48">
        <f t="shared" si="20"/>
        <v>240</v>
      </c>
      <c r="J105" s="52">
        <f t="shared" si="16"/>
        <v>0</v>
      </c>
      <c r="K105" s="53">
        <f t="shared" si="17"/>
        <v>0</v>
      </c>
      <c r="L105" s="40"/>
      <c r="M105" s="40"/>
      <c r="N105" s="40"/>
      <c r="O105" s="40"/>
      <c r="P105" s="40"/>
      <c r="Q105" s="40"/>
    </row>
    <row r="106" spans="1:17" hidden="1" x14ac:dyDescent="0.2">
      <c r="A106" s="48">
        <f t="shared" si="18"/>
        <v>125</v>
      </c>
      <c r="B106" s="52">
        <f t="shared" si="12"/>
        <v>0</v>
      </c>
      <c r="C106" s="53">
        <f t="shared" si="13"/>
        <v>0</v>
      </c>
      <c r="D106" s="40"/>
      <c r="E106" s="48">
        <f t="shared" si="19"/>
        <v>175</v>
      </c>
      <c r="F106" s="52">
        <f t="shared" si="14"/>
        <v>0</v>
      </c>
      <c r="G106" s="53">
        <f t="shared" si="15"/>
        <v>0</v>
      </c>
      <c r="H106" s="40"/>
      <c r="I106" s="48">
        <f t="shared" si="20"/>
        <v>250</v>
      </c>
      <c r="J106" s="52">
        <f t="shared" si="16"/>
        <v>0</v>
      </c>
      <c r="K106" s="53">
        <f t="shared" si="17"/>
        <v>0</v>
      </c>
      <c r="L106" s="40"/>
      <c r="M106" s="40"/>
      <c r="N106" s="40"/>
      <c r="O106" s="40"/>
      <c r="P106" s="40"/>
      <c r="Q106" s="40"/>
    </row>
    <row r="107" spans="1:17" hidden="1" x14ac:dyDescent="0.2">
      <c r="A107" s="48">
        <f t="shared" si="18"/>
        <v>130</v>
      </c>
      <c r="B107" s="52">
        <f t="shared" si="12"/>
        <v>0</v>
      </c>
      <c r="C107" s="53">
        <f t="shared" si="13"/>
        <v>0</v>
      </c>
      <c r="D107" s="40"/>
      <c r="E107" s="48">
        <f t="shared" si="19"/>
        <v>182</v>
      </c>
      <c r="F107" s="52">
        <f t="shared" si="14"/>
        <v>0</v>
      </c>
      <c r="G107" s="53">
        <f t="shared" si="15"/>
        <v>0</v>
      </c>
      <c r="H107" s="40"/>
      <c r="I107" s="48">
        <f t="shared" si="20"/>
        <v>260</v>
      </c>
      <c r="J107" s="52">
        <f t="shared" si="16"/>
        <v>0</v>
      </c>
      <c r="K107" s="53">
        <f t="shared" si="17"/>
        <v>0</v>
      </c>
      <c r="L107" s="40"/>
      <c r="M107" s="40"/>
      <c r="N107" s="40"/>
      <c r="O107" s="40"/>
      <c r="P107" s="40"/>
      <c r="Q107" s="40"/>
    </row>
    <row r="108" spans="1:17" hidden="1" x14ac:dyDescent="0.2">
      <c r="A108" s="48">
        <f t="shared" si="18"/>
        <v>135</v>
      </c>
      <c r="B108" s="52">
        <f t="shared" si="12"/>
        <v>0</v>
      </c>
      <c r="C108" s="53">
        <f t="shared" si="13"/>
        <v>0</v>
      </c>
      <c r="D108" s="40"/>
      <c r="E108" s="48">
        <f t="shared" si="19"/>
        <v>189</v>
      </c>
      <c r="F108" s="52">
        <f t="shared" si="14"/>
        <v>0</v>
      </c>
      <c r="G108" s="53">
        <f t="shared" si="15"/>
        <v>0</v>
      </c>
      <c r="H108" s="40"/>
      <c r="I108" s="48">
        <f t="shared" si="20"/>
        <v>270</v>
      </c>
      <c r="J108" s="52">
        <f t="shared" si="16"/>
        <v>0</v>
      </c>
      <c r="K108" s="53">
        <f t="shared" si="17"/>
        <v>0</v>
      </c>
      <c r="L108" s="40"/>
      <c r="M108" s="40"/>
      <c r="N108" s="40"/>
      <c r="O108" s="40"/>
      <c r="P108" s="40"/>
      <c r="Q108" s="40"/>
    </row>
    <row r="109" spans="1:17" hidden="1" x14ac:dyDescent="0.2">
      <c r="A109" s="48">
        <f t="shared" si="18"/>
        <v>140</v>
      </c>
      <c r="B109" s="52">
        <f t="shared" si="12"/>
        <v>0</v>
      </c>
      <c r="C109" s="53">
        <f t="shared" si="13"/>
        <v>0</v>
      </c>
      <c r="D109" s="40"/>
      <c r="E109" s="48">
        <f t="shared" si="19"/>
        <v>196</v>
      </c>
      <c r="F109" s="52">
        <f t="shared" si="14"/>
        <v>0</v>
      </c>
      <c r="G109" s="53">
        <f t="shared" si="15"/>
        <v>0</v>
      </c>
      <c r="H109" s="40"/>
      <c r="I109" s="48">
        <f t="shared" si="20"/>
        <v>280</v>
      </c>
      <c r="J109" s="52">
        <f t="shared" si="16"/>
        <v>0</v>
      </c>
      <c r="K109" s="53">
        <f t="shared" si="17"/>
        <v>0</v>
      </c>
      <c r="L109" s="40"/>
      <c r="M109" s="40"/>
      <c r="N109" s="40"/>
      <c r="O109" s="40"/>
      <c r="P109" s="40"/>
      <c r="Q109" s="40"/>
    </row>
    <row r="110" spans="1:17" hidden="1" x14ac:dyDescent="0.2">
      <c r="A110" s="48">
        <f t="shared" si="18"/>
        <v>145</v>
      </c>
      <c r="B110" s="52">
        <f t="shared" si="12"/>
        <v>0</v>
      </c>
      <c r="C110" s="53">
        <f t="shared" si="13"/>
        <v>0</v>
      </c>
      <c r="D110" s="40"/>
      <c r="E110" s="48">
        <f t="shared" si="19"/>
        <v>203</v>
      </c>
      <c r="F110" s="52">
        <f t="shared" si="14"/>
        <v>0</v>
      </c>
      <c r="G110" s="53">
        <f t="shared" si="15"/>
        <v>0</v>
      </c>
      <c r="H110" s="40"/>
      <c r="I110" s="48">
        <f t="shared" si="20"/>
        <v>290</v>
      </c>
      <c r="J110" s="52">
        <f t="shared" si="16"/>
        <v>0</v>
      </c>
      <c r="K110" s="53">
        <f t="shared" si="17"/>
        <v>0</v>
      </c>
      <c r="L110" s="40"/>
      <c r="M110" s="40"/>
      <c r="N110" s="40"/>
      <c r="O110" s="40"/>
      <c r="P110" s="40"/>
      <c r="Q110" s="40"/>
    </row>
    <row r="111" spans="1:17" hidden="1" x14ac:dyDescent="0.2">
      <c r="A111" s="48">
        <f t="shared" si="18"/>
        <v>150</v>
      </c>
      <c r="B111" s="52">
        <f t="shared" si="12"/>
        <v>0</v>
      </c>
      <c r="C111" s="53">
        <f t="shared" si="13"/>
        <v>0</v>
      </c>
      <c r="D111" s="40"/>
      <c r="E111" s="48">
        <f t="shared" si="19"/>
        <v>210</v>
      </c>
      <c r="F111" s="52">
        <f t="shared" si="14"/>
        <v>0</v>
      </c>
      <c r="G111" s="53">
        <f t="shared" si="15"/>
        <v>0</v>
      </c>
      <c r="H111" s="40"/>
      <c r="I111" s="48">
        <f t="shared" si="20"/>
        <v>300</v>
      </c>
      <c r="J111" s="52">
        <f t="shared" si="16"/>
        <v>0</v>
      </c>
      <c r="K111" s="53">
        <f t="shared" si="17"/>
        <v>0</v>
      </c>
      <c r="L111" s="40"/>
      <c r="M111" s="40"/>
      <c r="N111" s="40"/>
      <c r="O111" s="40"/>
      <c r="P111" s="40"/>
      <c r="Q111" s="40"/>
    </row>
    <row r="112" spans="1:17" hidden="1" x14ac:dyDescent="0.2">
      <c r="A112" s="48">
        <f t="shared" si="18"/>
        <v>155</v>
      </c>
      <c r="B112" s="52">
        <f t="shared" si="12"/>
        <v>0</v>
      </c>
      <c r="C112" s="53">
        <f t="shared" si="13"/>
        <v>0</v>
      </c>
      <c r="D112" s="40"/>
      <c r="E112" s="48">
        <f t="shared" si="19"/>
        <v>217</v>
      </c>
      <c r="F112" s="52">
        <f t="shared" si="14"/>
        <v>0</v>
      </c>
      <c r="G112" s="53">
        <f t="shared" si="15"/>
        <v>0</v>
      </c>
      <c r="H112" s="40"/>
      <c r="I112" s="48">
        <f t="shared" si="20"/>
        <v>310</v>
      </c>
      <c r="J112" s="52">
        <f t="shared" si="16"/>
        <v>0</v>
      </c>
      <c r="K112" s="53">
        <f t="shared" si="17"/>
        <v>0</v>
      </c>
      <c r="L112" s="40"/>
      <c r="M112" s="40"/>
      <c r="N112" s="40"/>
      <c r="O112" s="40"/>
      <c r="P112" s="40"/>
      <c r="Q112" s="40"/>
    </row>
    <row r="113" spans="1:17" hidden="1" x14ac:dyDescent="0.2">
      <c r="A113" s="48">
        <f t="shared" si="18"/>
        <v>160</v>
      </c>
      <c r="B113" s="52">
        <f t="shared" si="12"/>
        <v>0</v>
      </c>
      <c r="C113" s="53">
        <f t="shared" si="13"/>
        <v>0</v>
      </c>
      <c r="D113" s="40"/>
      <c r="E113" s="48">
        <f t="shared" si="19"/>
        <v>224</v>
      </c>
      <c r="F113" s="52">
        <f t="shared" si="14"/>
        <v>0</v>
      </c>
      <c r="G113" s="53">
        <f t="shared" si="15"/>
        <v>0</v>
      </c>
      <c r="H113" s="40"/>
      <c r="I113" s="48">
        <f t="shared" si="20"/>
        <v>320</v>
      </c>
      <c r="J113" s="52">
        <f t="shared" si="16"/>
        <v>0</v>
      </c>
      <c r="K113" s="53">
        <f t="shared" si="17"/>
        <v>0</v>
      </c>
      <c r="L113" s="40"/>
      <c r="M113" s="40"/>
      <c r="N113" s="40"/>
      <c r="O113" s="40"/>
      <c r="P113" s="40"/>
      <c r="Q113" s="40"/>
    </row>
    <row r="114" spans="1:17" hidden="1" x14ac:dyDescent="0.2">
      <c r="A114" s="48">
        <f t="shared" si="18"/>
        <v>165</v>
      </c>
      <c r="B114" s="52">
        <f t="shared" ref="B114:B131" si="21">IF(A114&lt;=$B$11,A114,0)</f>
        <v>0</v>
      </c>
      <c r="C114" s="53">
        <f t="shared" ref="C114:C131" si="22">IF(B114&gt;=1,$B$80/POWER(1+$B$7,B114),0)</f>
        <v>0</v>
      </c>
      <c r="D114" s="40"/>
      <c r="E114" s="48">
        <f t="shared" si="19"/>
        <v>231</v>
      </c>
      <c r="F114" s="52">
        <f t="shared" ref="F114:F131" si="23">IF(E114&lt;=$B$11,E114,0)</f>
        <v>0</v>
      </c>
      <c r="G114" s="53">
        <f t="shared" ref="G114:G131" si="24">IF(F114&gt;=1,$F$80/POWER(1+$B$7,F114),0)</f>
        <v>0</v>
      </c>
      <c r="H114" s="40"/>
      <c r="I114" s="48">
        <f t="shared" si="20"/>
        <v>330</v>
      </c>
      <c r="J114" s="52">
        <f t="shared" ref="J114:J131" si="25">IF(I114&lt;=$B$11,I114,0)</f>
        <v>0</v>
      </c>
      <c r="K114" s="53">
        <f t="shared" ref="K114:K131" si="26">IF(J114&gt;=1,$J$80/POWER(1+$B$7,J114),0)</f>
        <v>0</v>
      </c>
      <c r="L114" s="40"/>
      <c r="M114" s="40"/>
      <c r="N114" s="40"/>
      <c r="O114" s="40"/>
      <c r="P114" s="40"/>
      <c r="Q114" s="40"/>
    </row>
    <row r="115" spans="1:17" hidden="1" x14ac:dyDescent="0.2">
      <c r="A115" s="48">
        <f t="shared" si="18"/>
        <v>170</v>
      </c>
      <c r="B115" s="52">
        <f t="shared" si="21"/>
        <v>0</v>
      </c>
      <c r="C115" s="53">
        <f t="shared" si="22"/>
        <v>0</v>
      </c>
      <c r="D115" s="40"/>
      <c r="E115" s="48">
        <f t="shared" si="19"/>
        <v>238</v>
      </c>
      <c r="F115" s="52">
        <f t="shared" si="23"/>
        <v>0</v>
      </c>
      <c r="G115" s="53">
        <f t="shared" si="24"/>
        <v>0</v>
      </c>
      <c r="H115" s="40"/>
      <c r="I115" s="48">
        <f t="shared" si="20"/>
        <v>340</v>
      </c>
      <c r="J115" s="52">
        <f t="shared" si="25"/>
        <v>0</v>
      </c>
      <c r="K115" s="53">
        <f t="shared" si="26"/>
        <v>0</v>
      </c>
      <c r="L115" s="40"/>
      <c r="M115" s="40"/>
      <c r="N115" s="40"/>
      <c r="O115" s="40"/>
      <c r="P115" s="40"/>
      <c r="Q115" s="40"/>
    </row>
    <row r="116" spans="1:17" hidden="1" x14ac:dyDescent="0.2">
      <c r="A116" s="48">
        <f t="shared" si="18"/>
        <v>175</v>
      </c>
      <c r="B116" s="52">
        <f t="shared" si="21"/>
        <v>0</v>
      </c>
      <c r="C116" s="53">
        <f t="shared" si="22"/>
        <v>0</v>
      </c>
      <c r="D116" s="40"/>
      <c r="E116" s="48">
        <f t="shared" si="19"/>
        <v>245</v>
      </c>
      <c r="F116" s="52">
        <f t="shared" si="23"/>
        <v>0</v>
      </c>
      <c r="G116" s="53">
        <f t="shared" si="24"/>
        <v>0</v>
      </c>
      <c r="H116" s="40"/>
      <c r="I116" s="48">
        <f t="shared" si="20"/>
        <v>350</v>
      </c>
      <c r="J116" s="52">
        <f t="shared" si="25"/>
        <v>0</v>
      </c>
      <c r="K116" s="53">
        <f t="shared" si="26"/>
        <v>0</v>
      </c>
      <c r="L116" s="40"/>
      <c r="M116" s="40"/>
      <c r="N116" s="40"/>
      <c r="O116" s="40"/>
      <c r="P116" s="40"/>
      <c r="Q116" s="40"/>
    </row>
    <row r="117" spans="1:17" hidden="1" x14ac:dyDescent="0.2">
      <c r="A117" s="48">
        <f t="shared" si="18"/>
        <v>180</v>
      </c>
      <c r="B117" s="52">
        <f t="shared" si="21"/>
        <v>0</v>
      </c>
      <c r="C117" s="53">
        <f t="shared" si="22"/>
        <v>0</v>
      </c>
      <c r="D117" s="40"/>
      <c r="E117" s="48">
        <f t="shared" si="19"/>
        <v>252</v>
      </c>
      <c r="F117" s="52">
        <f t="shared" si="23"/>
        <v>0</v>
      </c>
      <c r="G117" s="53">
        <f t="shared" si="24"/>
        <v>0</v>
      </c>
      <c r="H117" s="40"/>
      <c r="I117" s="48">
        <f t="shared" si="20"/>
        <v>360</v>
      </c>
      <c r="J117" s="52">
        <f t="shared" si="25"/>
        <v>0</v>
      </c>
      <c r="K117" s="53">
        <f t="shared" si="26"/>
        <v>0</v>
      </c>
      <c r="L117" s="40"/>
      <c r="M117" s="40"/>
      <c r="N117" s="40"/>
      <c r="O117" s="40"/>
      <c r="P117" s="40"/>
      <c r="Q117" s="40"/>
    </row>
    <row r="118" spans="1:17" hidden="1" x14ac:dyDescent="0.2">
      <c r="A118" s="48">
        <f t="shared" si="18"/>
        <v>185</v>
      </c>
      <c r="B118" s="52">
        <f t="shared" si="21"/>
        <v>0</v>
      </c>
      <c r="C118" s="53">
        <f t="shared" si="22"/>
        <v>0</v>
      </c>
      <c r="D118" s="40"/>
      <c r="E118" s="48">
        <f t="shared" si="19"/>
        <v>259</v>
      </c>
      <c r="F118" s="52">
        <f t="shared" si="23"/>
        <v>0</v>
      </c>
      <c r="G118" s="53">
        <f t="shared" si="24"/>
        <v>0</v>
      </c>
      <c r="H118" s="40"/>
      <c r="I118" s="48">
        <f t="shared" si="20"/>
        <v>370</v>
      </c>
      <c r="J118" s="52">
        <f t="shared" si="25"/>
        <v>0</v>
      </c>
      <c r="K118" s="53">
        <f t="shared" si="26"/>
        <v>0</v>
      </c>
      <c r="L118" s="40"/>
      <c r="M118" s="40"/>
      <c r="N118" s="40"/>
      <c r="O118" s="40"/>
      <c r="P118" s="40"/>
      <c r="Q118" s="40"/>
    </row>
    <row r="119" spans="1:17" hidden="1" x14ac:dyDescent="0.2">
      <c r="A119" s="48">
        <f t="shared" si="18"/>
        <v>190</v>
      </c>
      <c r="B119" s="52">
        <f t="shared" si="21"/>
        <v>0</v>
      </c>
      <c r="C119" s="53">
        <f t="shared" si="22"/>
        <v>0</v>
      </c>
      <c r="D119" s="40"/>
      <c r="E119" s="48">
        <f t="shared" si="19"/>
        <v>266</v>
      </c>
      <c r="F119" s="52">
        <f t="shared" si="23"/>
        <v>0</v>
      </c>
      <c r="G119" s="53">
        <f t="shared" si="24"/>
        <v>0</v>
      </c>
      <c r="H119" s="40"/>
      <c r="I119" s="48">
        <f t="shared" si="20"/>
        <v>380</v>
      </c>
      <c r="J119" s="52">
        <f t="shared" si="25"/>
        <v>0</v>
      </c>
      <c r="K119" s="53">
        <f t="shared" si="26"/>
        <v>0</v>
      </c>
      <c r="L119" s="40"/>
      <c r="M119" s="40"/>
      <c r="N119" s="40"/>
      <c r="O119" s="40"/>
      <c r="P119" s="40"/>
      <c r="Q119" s="40"/>
    </row>
    <row r="120" spans="1:17" hidden="1" x14ac:dyDescent="0.2">
      <c r="A120" s="48">
        <f t="shared" si="18"/>
        <v>195</v>
      </c>
      <c r="B120" s="52">
        <f t="shared" si="21"/>
        <v>0</v>
      </c>
      <c r="C120" s="53">
        <f t="shared" si="22"/>
        <v>0</v>
      </c>
      <c r="D120" s="40"/>
      <c r="E120" s="48">
        <f t="shared" si="19"/>
        <v>273</v>
      </c>
      <c r="F120" s="52">
        <f t="shared" si="23"/>
        <v>0</v>
      </c>
      <c r="G120" s="53">
        <f t="shared" si="24"/>
        <v>0</v>
      </c>
      <c r="H120" s="40"/>
      <c r="I120" s="48">
        <f t="shared" si="20"/>
        <v>390</v>
      </c>
      <c r="J120" s="52">
        <f t="shared" si="25"/>
        <v>0</v>
      </c>
      <c r="K120" s="53">
        <f t="shared" si="26"/>
        <v>0</v>
      </c>
      <c r="L120" s="40"/>
      <c r="M120" s="40"/>
      <c r="N120" s="40"/>
      <c r="O120" s="40"/>
      <c r="P120" s="40"/>
      <c r="Q120" s="40"/>
    </row>
    <row r="121" spans="1:17" hidden="1" x14ac:dyDescent="0.2">
      <c r="A121" s="48">
        <f t="shared" si="18"/>
        <v>200</v>
      </c>
      <c r="B121" s="52">
        <f t="shared" si="21"/>
        <v>0</v>
      </c>
      <c r="C121" s="53">
        <f t="shared" si="22"/>
        <v>0</v>
      </c>
      <c r="D121" s="40"/>
      <c r="E121" s="48">
        <f t="shared" si="19"/>
        <v>280</v>
      </c>
      <c r="F121" s="52">
        <f t="shared" si="23"/>
        <v>0</v>
      </c>
      <c r="G121" s="53">
        <f t="shared" si="24"/>
        <v>0</v>
      </c>
      <c r="H121" s="40"/>
      <c r="I121" s="48">
        <f t="shared" si="20"/>
        <v>400</v>
      </c>
      <c r="J121" s="52">
        <f t="shared" si="25"/>
        <v>0</v>
      </c>
      <c r="K121" s="53">
        <f t="shared" si="26"/>
        <v>0</v>
      </c>
      <c r="L121" s="40"/>
      <c r="M121" s="40"/>
      <c r="N121" s="40"/>
      <c r="O121" s="40"/>
      <c r="P121" s="40"/>
      <c r="Q121" s="40"/>
    </row>
    <row r="122" spans="1:17" hidden="1" x14ac:dyDescent="0.2">
      <c r="A122" s="48">
        <f t="shared" si="18"/>
        <v>205</v>
      </c>
      <c r="B122" s="52">
        <f t="shared" si="21"/>
        <v>0</v>
      </c>
      <c r="C122" s="53">
        <f t="shared" si="22"/>
        <v>0</v>
      </c>
      <c r="D122" s="40"/>
      <c r="E122" s="48">
        <f t="shared" si="19"/>
        <v>287</v>
      </c>
      <c r="F122" s="52">
        <f t="shared" si="23"/>
        <v>0</v>
      </c>
      <c r="G122" s="53">
        <f t="shared" si="24"/>
        <v>0</v>
      </c>
      <c r="H122" s="40"/>
      <c r="I122" s="48">
        <f t="shared" si="20"/>
        <v>410</v>
      </c>
      <c r="J122" s="52">
        <f t="shared" si="25"/>
        <v>0</v>
      </c>
      <c r="K122" s="53">
        <f t="shared" si="26"/>
        <v>0</v>
      </c>
      <c r="L122" s="40"/>
      <c r="M122" s="40"/>
      <c r="N122" s="40"/>
      <c r="O122" s="40"/>
      <c r="P122" s="40"/>
      <c r="Q122" s="40"/>
    </row>
    <row r="123" spans="1:17" hidden="1" x14ac:dyDescent="0.2">
      <c r="A123" s="48">
        <f t="shared" si="18"/>
        <v>210</v>
      </c>
      <c r="B123" s="52">
        <f t="shared" si="21"/>
        <v>0</v>
      </c>
      <c r="C123" s="53">
        <f t="shared" si="22"/>
        <v>0</v>
      </c>
      <c r="D123" s="40"/>
      <c r="E123" s="48">
        <f t="shared" si="19"/>
        <v>294</v>
      </c>
      <c r="F123" s="52">
        <f t="shared" si="23"/>
        <v>0</v>
      </c>
      <c r="G123" s="53">
        <f t="shared" si="24"/>
        <v>0</v>
      </c>
      <c r="H123" s="40"/>
      <c r="I123" s="48">
        <f t="shared" si="20"/>
        <v>420</v>
      </c>
      <c r="J123" s="52">
        <f t="shared" si="25"/>
        <v>0</v>
      </c>
      <c r="K123" s="53">
        <f t="shared" si="26"/>
        <v>0</v>
      </c>
      <c r="L123" s="40"/>
      <c r="M123" s="40"/>
      <c r="N123" s="40"/>
      <c r="O123" s="40"/>
      <c r="P123" s="40"/>
      <c r="Q123" s="40"/>
    </row>
    <row r="124" spans="1:17" hidden="1" x14ac:dyDescent="0.2">
      <c r="A124" s="48">
        <f t="shared" si="18"/>
        <v>215</v>
      </c>
      <c r="B124" s="52">
        <f t="shared" si="21"/>
        <v>0</v>
      </c>
      <c r="C124" s="53">
        <f t="shared" si="22"/>
        <v>0</v>
      </c>
      <c r="D124" s="40"/>
      <c r="E124" s="48">
        <f t="shared" si="19"/>
        <v>301</v>
      </c>
      <c r="F124" s="52">
        <f t="shared" si="23"/>
        <v>0</v>
      </c>
      <c r="G124" s="53">
        <f t="shared" si="24"/>
        <v>0</v>
      </c>
      <c r="H124" s="40"/>
      <c r="I124" s="48">
        <f t="shared" si="20"/>
        <v>430</v>
      </c>
      <c r="J124" s="52">
        <f t="shared" si="25"/>
        <v>0</v>
      </c>
      <c r="K124" s="53">
        <f t="shared" si="26"/>
        <v>0</v>
      </c>
      <c r="L124" s="40"/>
      <c r="M124" s="40"/>
      <c r="N124" s="40"/>
      <c r="O124" s="40"/>
      <c r="P124" s="40"/>
      <c r="Q124" s="40"/>
    </row>
    <row r="125" spans="1:17" hidden="1" x14ac:dyDescent="0.2">
      <c r="A125" s="48">
        <f t="shared" si="18"/>
        <v>220</v>
      </c>
      <c r="B125" s="52">
        <f t="shared" si="21"/>
        <v>0</v>
      </c>
      <c r="C125" s="53">
        <f t="shared" si="22"/>
        <v>0</v>
      </c>
      <c r="D125" s="40"/>
      <c r="E125" s="48">
        <f t="shared" si="19"/>
        <v>308</v>
      </c>
      <c r="F125" s="52">
        <f t="shared" si="23"/>
        <v>0</v>
      </c>
      <c r="G125" s="53">
        <f t="shared" si="24"/>
        <v>0</v>
      </c>
      <c r="H125" s="40"/>
      <c r="I125" s="48">
        <f t="shared" si="20"/>
        <v>440</v>
      </c>
      <c r="J125" s="52">
        <f t="shared" si="25"/>
        <v>0</v>
      </c>
      <c r="K125" s="53">
        <f t="shared" si="26"/>
        <v>0</v>
      </c>
      <c r="L125" s="40"/>
      <c r="M125" s="40"/>
      <c r="N125" s="40"/>
      <c r="O125" s="40"/>
      <c r="P125" s="40"/>
      <c r="Q125" s="40"/>
    </row>
    <row r="126" spans="1:17" hidden="1" x14ac:dyDescent="0.2">
      <c r="A126" s="48">
        <f t="shared" si="18"/>
        <v>225</v>
      </c>
      <c r="B126" s="52">
        <f t="shared" si="21"/>
        <v>0</v>
      </c>
      <c r="C126" s="53">
        <f t="shared" si="22"/>
        <v>0</v>
      </c>
      <c r="D126" s="40"/>
      <c r="E126" s="48">
        <f t="shared" si="19"/>
        <v>315</v>
      </c>
      <c r="F126" s="52">
        <f t="shared" si="23"/>
        <v>0</v>
      </c>
      <c r="G126" s="53">
        <f t="shared" si="24"/>
        <v>0</v>
      </c>
      <c r="H126" s="40"/>
      <c r="I126" s="48">
        <f t="shared" si="20"/>
        <v>450</v>
      </c>
      <c r="J126" s="52">
        <f t="shared" si="25"/>
        <v>0</v>
      </c>
      <c r="K126" s="53">
        <f t="shared" si="26"/>
        <v>0</v>
      </c>
      <c r="L126" s="40"/>
      <c r="M126" s="40"/>
      <c r="N126" s="40"/>
      <c r="O126" s="40"/>
      <c r="P126" s="40"/>
      <c r="Q126" s="40"/>
    </row>
    <row r="127" spans="1:17" hidden="1" x14ac:dyDescent="0.2">
      <c r="A127" s="48">
        <f t="shared" si="18"/>
        <v>230</v>
      </c>
      <c r="B127" s="52">
        <f t="shared" si="21"/>
        <v>0</v>
      </c>
      <c r="C127" s="53">
        <f t="shared" si="22"/>
        <v>0</v>
      </c>
      <c r="D127" s="40"/>
      <c r="E127" s="48">
        <f t="shared" si="19"/>
        <v>322</v>
      </c>
      <c r="F127" s="52">
        <f t="shared" si="23"/>
        <v>0</v>
      </c>
      <c r="G127" s="53">
        <f t="shared" si="24"/>
        <v>0</v>
      </c>
      <c r="H127" s="40"/>
      <c r="I127" s="48">
        <f t="shared" si="20"/>
        <v>460</v>
      </c>
      <c r="J127" s="52">
        <f t="shared" si="25"/>
        <v>0</v>
      </c>
      <c r="K127" s="53">
        <f t="shared" si="26"/>
        <v>0</v>
      </c>
      <c r="L127" s="40"/>
      <c r="M127" s="40"/>
      <c r="N127" s="40"/>
      <c r="O127" s="40"/>
      <c r="P127" s="40"/>
      <c r="Q127" s="40"/>
    </row>
    <row r="128" spans="1:17" hidden="1" x14ac:dyDescent="0.2">
      <c r="A128" s="48">
        <f t="shared" si="18"/>
        <v>235</v>
      </c>
      <c r="B128" s="52">
        <f t="shared" si="21"/>
        <v>0</v>
      </c>
      <c r="C128" s="53">
        <f t="shared" si="22"/>
        <v>0</v>
      </c>
      <c r="D128" s="40"/>
      <c r="E128" s="48">
        <f t="shared" si="19"/>
        <v>329</v>
      </c>
      <c r="F128" s="52">
        <f t="shared" si="23"/>
        <v>0</v>
      </c>
      <c r="G128" s="53">
        <f t="shared" si="24"/>
        <v>0</v>
      </c>
      <c r="H128" s="40"/>
      <c r="I128" s="48">
        <f t="shared" si="20"/>
        <v>470</v>
      </c>
      <c r="J128" s="52">
        <f t="shared" si="25"/>
        <v>0</v>
      </c>
      <c r="K128" s="53">
        <f t="shared" si="26"/>
        <v>0</v>
      </c>
      <c r="L128" s="40"/>
      <c r="M128" s="40"/>
      <c r="N128" s="40"/>
      <c r="O128" s="40"/>
      <c r="P128" s="40"/>
      <c r="Q128" s="40"/>
    </row>
    <row r="129" spans="1:17" hidden="1" x14ac:dyDescent="0.2">
      <c r="A129" s="48">
        <f t="shared" si="18"/>
        <v>240</v>
      </c>
      <c r="B129" s="52">
        <f t="shared" si="21"/>
        <v>0</v>
      </c>
      <c r="C129" s="53">
        <f t="shared" si="22"/>
        <v>0</v>
      </c>
      <c r="D129" s="40"/>
      <c r="E129" s="48">
        <f t="shared" si="19"/>
        <v>336</v>
      </c>
      <c r="F129" s="52">
        <f t="shared" si="23"/>
        <v>0</v>
      </c>
      <c r="G129" s="53">
        <f t="shared" si="24"/>
        <v>0</v>
      </c>
      <c r="H129" s="40"/>
      <c r="I129" s="48">
        <f t="shared" si="20"/>
        <v>480</v>
      </c>
      <c r="J129" s="52">
        <f t="shared" si="25"/>
        <v>0</v>
      </c>
      <c r="K129" s="53">
        <f t="shared" si="26"/>
        <v>0</v>
      </c>
      <c r="L129" s="40"/>
      <c r="M129" s="40"/>
      <c r="N129" s="40"/>
      <c r="O129" s="40"/>
      <c r="P129" s="40"/>
      <c r="Q129" s="40"/>
    </row>
    <row r="130" spans="1:17" hidden="1" x14ac:dyDescent="0.2">
      <c r="A130" s="48">
        <f t="shared" si="18"/>
        <v>245</v>
      </c>
      <c r="B130" s="52">
        <f t="shared" si="21"/>
        <v>0</v>
      </c>
      <c r="C130" s="53">
        <f t="shared" si="22"/>
        <v>0</v>
      </c>
      <c r="D130" s="40"/>
      <c r="E130" s="48">
        <f t="shared" si="19"/>
        <v>343</v>
      </c>
      <c r="F130" s="52">
        <f t="shared" si="23"/>
        <v>0</v>
      </c>
      <c r="G130" s="53">
        <f t="shared" si="24"/>
        <v>0</v>
      </c>
      <c r="H130" s="40"/>
      <c r="I130" s="48">
        <f t="shared" si="20"/>
        <v>490</v>
      </c>
      <c r="J130" s="52">
        <f t="shared" si="25"/>
        <v>0</v>
      </c>
      <c r="K130" s="53">
        <f t="shared" si="26"/>
        <v>0</v>
      </c>
      <c r="L130" s="40"/>
      <c r="M130" s="40"/>
      <c r="N130" s="40"/>
      <c r="O130" s="40"/>
      <c r="P130" s="40"/>
      <c r="Q130" s="40"/>
    </row>
    <row r="131" spans="1:17" hidden="1" x14ac:dyDescent="0.2">
      <c r="A131" s="48">
        <f t="shared" si="18"/>
        <v>250</v>
      </c>
      <c r="B131" s="52">
        <f t="shared" si="21"/>
        <v>0</v>
      </c>
      <c r="C131" s="53">
        <f t="shared" si="22"/>
        <v>0</v>
      </c>
      <c r="D131" s="40"/>
      <c r="E131" s="48">
        <f t="shared" si="19"/>
        <v>350</v>
      </c>
      <c r="F131" s="52">
        <f t="shared" si="23"/>
        <v>0</v>
      </c>
      <c r="G131" s="53">
        <f t="shared" si="24"/>
        <v>0</v>
      </c>
      <c r="H131" s="40"/>
      <c r="I131" s="48">
        <f t="shared" si="20"/>
        <v>500</v>
      </c>
      <c r="J131" s="52">
        <f t="shared" si="25"/>
        <v>0</v>
      </c>
      <c r="K131" s="53">
        <f t="shared" si="26"/>
        <v>0</v>
      </c>
      <c r="L131" s="40"/>
      <c r="M131" s="40"/>
      <c r="N131" s="40"/>
      <c r="O131" s="40"/>
      <c r="P131" s="40"/>
      <c r="Q131" s="40"/>
    </row>
    <row r="132" spans="1:17" ht="25.5" x14ac:dyDescent="0.2">
      <c r="A132" s="48" t="s">
        <v>166</v>
      </c>
      <c r="B132" s="35">
        <f>SUM(C82:C131)</f>
        <v>63851.563894542021</v>
      </c>
      <c r="C132" s="16"/>
      <c r="D132" s="40"/>
      <c r="E132" s="48" t="s">
        <v>166</v>
      </c>
      <c r="F132" s="30">
        <f>SUM(G82:G131)</f>
        <v>63291.119082616417</v>
      </c>
      <c r="G132" s="16"/>
      <c r="H132" s="40"/>
      <c r="I132" s="48" t="s">
        <v>166</v>
      </c>
      <c r="J132" s="30">
        <f>SUM(K82:K131)</f>
        <v>36006.744575012774</v>
      </c>
      <c r="K132" s="16"/>
      <c r="L132" s="40"/>
      <c r="M132" s="40"/>
      <c r="N132" s="40"/>
      <c r="O132" s="40"/>
      <c r="P132" s="40"/>
      <c r="Q132" s="40"/>
    </row>
    <row r="133" spans="1:17" x14ac:dyDescent="0.2">
      <c r="A133" s="10"/>
      <c r="B133" s="35"/>
      <c r="C133" s="16"/>
      <c r="D133" s="40"/>
      <c r="E133" s="10"/>
      <c r="F133" s="30"/>
      <c r="G133" s="16"/>
      <c r="H133" s="40"/>
      <c r="I133" s="50"/>
      <c r="J133" s="51"/>
      <c r="K133" s="14"/>
      <c r="L133" s="40"/>
      <c r="M133" s="40"/>
      <c r="N133" s="40"/>
      <c r="O133" s="40"/>
      <c r="P133" s="40"/>
      <c r="Q133" s="40"/>
    </row>
    <row r="134" spans="1:17" x14ac:dyDescent="0.2">
      <c r="A134" s="36" t="s">
        <v>162</v>
      </c>
      <c r="B134" s="37"/>
      <c r="C134" s="22"/>
      <c r="D134" s="40"/>
      <c r="E134" s="36" t="s">
        <v>162</v>
      </c>
      <c r="F134" s="38"/>
      <c r="G134" s="22"/>
      <c r="H134" s="40"/>
      <c r="I134" s="49" t="s">
        <v>162</v>
      </c>
      <c r="J134" s="32"/>
      <c r="K134" s="21"/>
      <c r="L134" s="40"/>
      <c r="M134" s="40"/>
      <c r="N134" s="40"/>
      <c r="O134" s="40"/>
      <c r="P134" s="40"/>
      <c r="Q134" s="40"/>
    </row>
    <row r="135" spans="1:17" x14ac:dyDescent="0.2">
      <c r="A135" s="9" t="s">
        <v>19</v>
      </c>
      <c r="B135" s="45">
        <f>'LCC-kalkyl'!B135</f>
        <v>20</v>
      </c>
      <c r="C135" s="19" t="s">
        <v>7</v>
      </c>
      <c r="D135" s="40"/>
      <c r="E135" s="9" t="s">
        <v>19</v>
      </c>
      <c r="F135" s="45">
        <f>'LCC-kalkyl'!F135</f>
        <v>15</v>
      </c>
      <c r="G135" s="19" t="s">
        <v>7</v>
      </c>
      <c r="H135" s="40"/>
      <c r="I135" s="9" t="s">
        <v>19</v>
      </c>
      <c r="J135" s="45">
        <f>'LCC-kalkyl'!J135</f>
        <v>25</v>
      </c>
      <c r="K135" s="19" t="s">
        <v>7</v>
      </c>
      <c r="L135" s="40"/>
      <c r="M135" s="40"/>
      <c r="N135" s="46"/>
      <c r="O135" s="40"/>
      <c r="P135" s="40"/>
      <c r="Q135" s="40"/>
    </row>
    <row r="136" spans="1:17" x14ac:dyDescent="0.2">
      <c r="A136" s="11" t="s">
        <v>18</v>
      </c>
      <c r="B136" s="30">
        <f>'LCC-kalkyl'!B136</f>
        <v>500000</v>
      </c>
      <c r="C136" s="13"/>
      <c r="D136" s="40"/>
      <c r="E136" s="11" t="s">
        <v>18</v>
      </c>
      <c r="F136" s="30">
        <f>'LCC-kalkyl'!F136</f>
        <v>400000</v>
      </c>
      <c r="G136" s="13"/>
      <c r="H136" s="40"/>
      <c r="I136" s="11" t="s">
        <v>18</v>
      </c>
      <c r="J136" s="30">
        <f>'LCC-kalkyl'!J136</f>
        <v>600000</v>
      </c>
      <c r="K136" s="13"/>
      <c r="L136" s="40"/>
      <c r="M136" s="40"/>
      <c r="N136" s="46"/>
      <c r="O136" s="40"/>
      <c r="P136" s="40"/>
      <c r="Q136" s="40"/>
    </row>
    <row r="137" spans="1:17" hidden="1" x14ac:dyDescent="0.2">
      <c r="A137" s="25" t="s">
        <v>8</v>
      </c>
      <c r="B137" s="35"/>
      <c r="C137" s="27" t="s">
        <v>9</v>
      </c>
      <c r="D137" s="40"/>
      <c r="E137" s="25" t="s">
        <v>8</v>
      </c>
      <c r="F137" s="30"/>
      <c r="G137" s="27" t="s">
        <v>9</v>
      </c>
      <c r="H137" s="40"/>
      <c r="I137" s="25" t="s">
        <v>8</v>
      </c>
      <c r="J137" s="30"/>
      <c r="K137" s="27" t="s">
        <v>9</v>
      </c>
      <c r="L137" s="40"/>
      <c r="M137" s="40"/>
      <c r="N137" s="26"/>
      <c r="O137" s="40"/>
      <c r="P137" s="40"/>
      <c r="Q137" s="40"/>
    </row>
    <row r="138" spans="1:17" hidden="1" x14ac:dyDescent="0.2">
      <c r="A138" s="48">
        <f>B135</f>
        <v>20</v>
      </c>
      <c r="B138" s="52">
        <f t="shared" ref="B138:B169" si="27">IF(A138&lt;=$B$11,A138,0)</f>
        <v>20</v>
      </c>
      <c r="C138" s="53">
        <f t="shared" ref="C138:C169" si="28">IF(B138&gt;=1,$B$136/POWER(1+$B$7,B138),0)</f>
        <v>228193.47310064602</v>
      </c>
      <c r="D138" s="40"/>
      <c r="E138" s="48">
        <f>F135</f>
        <v>15</v>
      </c>
      <c r="F138" s="56">
        <f t="shared" ref="F138:F169" si="29">IF(E138&lt;=$B$11,E138,0)</f>
        <v>15</v>
      </c>
      <c r="G138" s="53">
        <f t="shared" ref="G138:G169" si="30">IF(F138&gt;=1,$F$136/POWER(1+$B$7,F138),0)</f>
        <v>222105.80108530991</v>
      </c>
      <c r="H138" s="40"/>
      <c r="I138" s="48">
        <f>J135</f>
        <v>25</v>
      </c>
      <c r="J138" s="56">
        <f t="shared" ref="J138:J169" si="31">IF(I138&lt;=$B$11,I138,0)</f>
        <v>25</v>
      </c>
      <c r="K138" s="53">
        <f t="shared" ref="K138:K169" si="32">IF(J138&gt;=1,$J$136/POWER(1+$B$7,J138),0)</f>
        <v>225070.08135237827</v>
      </c>
      <c r="L138" s="40"/>
      <c r="M138" s="40"/>
      <c r="N138" s="54"/>
      <c r="O138" s="40"/>
      <c r="P138" s="40"/>
      <c r="Q138" s="40"/>
    </row>
    <row r="139" spans="1:17" hidden="1" x14ac:dyDescent="0.2">
      <c r="A139" s="48">
        <f>$B$135+A138</f>
        <v>40</v>
      </c>
      <c r="B139" s="52">
        <f t="shared" si="27"/>
        <v>0</v>
      </c>
      <c r="C139" s="53">
        <f t="shared" si="28"/>
        <v>0</v>
      </c>
      <c r="D139" s="40"/>
      <c r="E139" s="48">
        <f>$F$135+E138</f>
        <v>30</v>
      </c>
      <c r="F139" s="56">
        <f t="shared" si="29"/>
        <v>30</v>
      </c>
      <c r="G139" s="53">
        <f t="shared" si="30"/>
        <v>123327.46718936812</v>
      </c>
      <c r="H139" s="40"/>
      <c r="I139" s="48">
        <f>$J$135+I138</f>
        <v>50</v>
      </c>
      <c r="J139" s="56">
        <f t="shared" si="31"/>
        <v>0</v>
      </c>
      <c r="K139" s="53">
        <f t="shared" si="32"/>
        <v>0</v>
      </c>
      <c r="L139" s="40"/>
      <c r="M139" s="40"/>
      <c r="N139" s="54"/>
      <c r="O139" s="40"/>
      <c r="P139" s="40"/>
      <c r="Q139" s="40"/>
    </row>
    <row r="140" spans="1:17" hidden="1" x14ac:dyDescent="0.2">
      <c r="A140" s="48">
        <f t="shared" ref="A140:A187" si="33">$B$135+A139</f>
        <v>60</v>
      </c>
      <c r="B140" s="52">
        <f t="shared" si="27"/>
        <v>0</v>
      </c>
      <c r="C140" s="53">
        <f t="shared" si="28"/>
        <v>0</v>
      </c>
      <c r="D140" s="40"/>
      <c r="E140" s="48">
        <f t="shared" ref="E140:E187" si="34">$F$135+E139</f>
        <v>45</v>
      </c>
      <c r="F140" s="56">
        <f t="shared" si="29"/>
        <v>0</v>
      </c>
      <c r="G140" s="53">
        <f t="shared" si="30"/>
        <v>0</v>
      </c>
      <c r="H140" s="40"/>
      <c r="I140" s="48">
        <f t="shared" ref="I140:I187" si="35">$J$135+I139</f>
        <v>75</v>
      </c>
      <c r="J140" s="56">
        <f t="shared" si="31"/>
        <v>0</v>
      </c>
      <c r="K140" s="53">
        <f t="shared" si="32"/>
        <v>0</v>
      </c>
      <c r="L140" s="40"/>
      <c r="M140" s="40"/>
      <c r="N140" s="54"/>
      <c r="O140" s="40"/>
      <c r="P140" s="40"/>
      <c r="Q140" s="40"/>
    </row>
    <row r="141" spans="1:17" hidden="1" x14ac:dyDescent="0.2">
      <c r="A141" s="48">
        <f t="shared" si="33"/>
        <v>80</v>
      </c>
      <c r="B141" s="52">
        <f t="shared" si="27"/>
        <v>0</v>
      </c>
      <c r="C141" s="53">
        <f t="shared" si="28"/>
        <v>0</v>
      </c>
      <c r="D141" s="40"/>
      <c r="E141" s="48">
        <f t="shared" si="34"/>
        <v>60</v>
      </c>
      <c r="F141" s="56">
        <f t="shared" si="29"/>
        <v>0</v>
      </c>
      <c r="G141" s="53">
        <f t="shared" si="30"/>
        <v>0</v>
      </c>
      <c r="H141" s="40"/>
      <c r="I141" s="48">
        <f t="shared" si="35"/>
        <v>100</v>
      </c>
      <c r="J141" s="56">
        <f t="shared" si="31"/>
        <v>0</v>
      </c>
      <c r="K141" s="53">
        <f t="shared" si="32"/>
        <v>0</v>
      </c>
      <c r="L141" s="40"/>
      <c r="M141" s="40"/>
      <c r="N141" s="54"/>
      <c r="O141" s="40"/>
      <c r="P141" s="40"/>
      <c r="Q141" s="40"/>
    </row>
    <row r="142" spans="1:17" hidden="1" x14ac:dyDescent="0.2">
      <c r="A142" s="48">
        <f t="shared" si="33"/>
        <v>100</v>
      </c>
      <c r="B142" s="52">
        <f t="shared" si="27"/>
        <v>0</v>
      </c>
      <c r="C142" s="53">
        <f t="shared" si="28"/>
        <v>0</v>
      </c>
      <c r="D142" s="40"/>
      <c r="E142" s="48">
        <f t="shared" si="34"/>
        <v>75</v>
      </c>
      <c r="F142" s="56">
        <f t="shared" si="29"/>
        <v>0</v>
      </c>
      <c r="G142" s="53">
        <f t="shared" si="30"/>
        <v>0</v>
      </c>
      <c r="H142" s="40"/>
      <c r="I142" s="48">
        <f t="shared" si="35"/>
        <v>125</v>
      </c>
      <c r="J142" s="56">
        <f t="shared" si="31"/>
        <v>0</v>
      </c>
      <c r="K142" s="53">
        <f t="shared" si="32"/>
        <v>0</v>
      </c>
      <c r="L142" s="40"/>
      <c r="M142" s="40"/>
      <c r="N142" s="54"/>
      <c r="O142" s="40"/>
      <c r="P142" s="40"/>
      <c r="Q142" s="40"/>
    </row>
    <row r="143" spans="1:17" hidden="1" x14ac:dyDescent="0.2">
      <c r="A143" s="48">
        <f t="shared" si="33"/>
        <v>120</v>
      </c>
      <c r="B143" s="52">
        <f t="shared" si="27"/>
        <v>0</v>
      </c>
      <c r="C143" s="53">
        <f t="shared" si="28"/>
        <v>0</v>
      </c>
      <c r="D143" s="40"/>
      <c r="E143" s="48">
        <f t="shared" si="34"/>
        <v>90</v>
      </c>
      <c r="F143" s="56">
        <f t="shared" si="29"/>
        <v>0</v>
      </c>
      <c r="G143" s="53">
        <f t="shared" si="30"/>
        <v>0</v>
      </c>
      <c r="H143" s="40"/>
      <c r="I143" s="48">
        <f t="shared" si="35"/>
        <v>150</v>
      </c>
      <c r="J143" s="56">
        <f t="shared" si="31"/>
        <v>0</v>
      </c>
      <c r="K143" s="53">
        <f t="shared" si="32"/>
        <v>0</v>
      </c>
      <c r="L143" s="40"/>
      <c r="M143" s="40"/>
      <c r="N143" s="54"/>
      <c r="O143" s="40"/>
      <c r="P143" s="40"/>
      <c r="Q143" s="40"/>
    </row>
    <row r="144" spans="1:17" hidden="1" x14ac:dyDescent="0.2">
      <c r="A144" s="48">
        <f t="shared" si="33"/>
        <v>140</v>
      </c>
      <c r="B144" s="52">
        <f t="shared" si="27"/>
        <v>0</v>
      </c>
      <c r="C144" s="53">
        <f t="shared" si="28"/>
        <v>0</v>
      </c>
      <c r="D144" s="40"/>
      <c r="E144" s="48">
        <f t="shared" si="34"/>
        <v>105</v>
      </c>
      <c r="F144" s="56">
        <f t="shared" si="29"/>
        <v>0</v>
      </c>
      <c r="G144" s="53">
        <f t="shared" si="30"/>
        <v>0</v>
      </c>
      <c r="H144" s="40"/>
      <c r="I144" s="48">
        <f t="shared" si="35"/>
        <v>175</v>
      </c>
      <c r="J144" s="56">
        <f t="shared" si="31"/>
        <v>0</v>
      </c>
      <c r="K144" s="53">
        <f t="shared" si="32"/>
        <v>0</v>
      </c>
      <c r="L144" s="40"/>
      <c r="M144" s="40"/>
      <c r="N144" s="54"/>
      <c r="O144" s="40"/>
      <c r="P144" s="40"/>
      <c r="Q144" s="40"/>
    </row>
    <row r="145" spans="1:17" hidden="1" x14ac:dyDescent="0.2">
      <c r="A145" s="48">
        <f t="shared" si="33"/>
        <v>160</v>
      </c>
      <c r="B145" s="52">
        <f t="shared" si="27"/>
        <v>0</v>
      </c>
      <c r="C145" s="53">
        <f t="shared" si="28"/>
        <v>0</v>
      </c>
      <c r="D145" s="40"/>
      <c r="E145" s="48">
        <f t="shared" si="34"/>
        <v>120</v>
      </c>
      <c r="F145" s="56">
        <f t="shared" si="29"/>
        <v>0</v>
      </c>
      <c r="G145" s="53">
        <f t="shared" si="30"/>
        <v>0</v>
      </c>
      <c r="H145" s="40"/>
      <c r="I145" s="48">
        <f t="shared" si="35"/>
        <v>200</v>
      </c>
      <c r="J145" s="56">
        <f t="shared" si="31"/>
        <v>0</v>
      </c>
      <c r="K145" s="53">
        <f t="shared" si="32"/>
        <v>0</v>
      </c>
      <c r="L145" s="40"/>
      <c r="M145" s="40"/>
      <c r="N145" s="54"/>
      <c r="O145" s="40"/>
      <c r="P145" s="40"/>
      <c r="Q145" s="40"/>
    </row>
    <row r="146" spans="1:17" hidden="1" x14ac:dyDescent="0.2">
      <c r="A146" s="48">
        <f t="shared" si="33"/>
        <v>180</v>
      </c>
      <c r="B146" s="52">
        <f t="shared" si="27"/>
        <v>0</v>
      </c>
      <c r="C146" s="53">
        <f t="shared" si="28"/>
        <v>0</v>
      </c>
      <c r="D146" s="40"/>
      <c r="E146" s="48">
        <f t="shared" si="34"/>
        <v>135</v>
      </c>
      <c r="F146" s="56">
        <f t="shared" si="29"/>
        <v>0</v>
      </c>
      <c r="G146" s="53">
        <f t="shared" si="30"/>
        <v>0</v>
      </c>
      <c r="H146" s="40"/>
      <c r="I146" s="48">
        <f t="shared" si="35"/>
        <v>225</v>
      </c>
      <c r="J146" s="56">
        <f t="shared" si="31"/>
        <v>0</v>
      </c>
      <c r="K146" s="53">
        <f t="shared" si="32"/>
        <v>0</v>
      </c>
      <c r="L146" s="40"/>
      <c r="M146" s="40"/>
      <c r="N146" s="54"/>
      <c r="O146" s="40"/>
      <c r="P146" s="40"/>
      <c r="Q146" s="40"/>
    </row>
    <row r="147" spans="1:17" hidden="1" x14ac:dyDescent="0.2">
      <c r="A147" s="48">
        <f t="shared" si="33"/>
        <v>200</v>
      </c>
      <c r="B147" s="52">
        <f t="shared" si="27"/>
        <v>0</v>
      </c>
      <c r="C147" s="53">
        <f t="shared" si="28"/>
        <v>0</v>
      </c>
      <c r="D147" s="40"/>
      <c r="E147" s="48">
        <f t="shared" si="34"/>
        <v>150</v>
      </c>
      <c r="F147" s="56">
        <f t="shared" si="29"/>
        <v>0</v>
      </c>
      <c r="G147" s="53">
        <f t="shared" si="30"/>
        <v>0</v>
      </c>
      <c r="H147" s="40"/>
      <c r="I147" s="48">
        <f t="shared" si="35"/>
        <v>250</v>
      </c>
      <c r="J147" s="56">
        <f t="shared" si="31"/>
        <v>0</v>
      </c>
      <c r="K147" s="53">
        <f t="shared" si="32"/>
        <v>0</v>
      </c>
      <c r="L147" s="40"/>
      <c r="M147" s="40"/>
      <c r="N147" s="54"/>
      <c r="O147" s="40"/>
      <c r="P147" s="40"/>
      <c r="Q147" s="40"/>
    </row>
    <row r="148" spans="1:17" hidden="1" x14ac:dyDescent="0.2">
      <c r="A148" s="48">
        <f t="shared" si="33"/>
        <v>220</v>
      </c>
      <c r="B148" s="52">
        <f t="shared" si="27"/>
        <v>0</v>
      </c>
      <c r="C148" s="53">
        <f t="shared" si="28"/>
        <v>0</v>
      </c>
      <c r="D148" s="40"/>
      <c r="E148" s="48">
        <f t="shared" si="34"/>
        <v>165</v>
      </c>
      <c r="F148" s="56">
        <f t="shared" si="29"/>
        <v>0</v>
      </c>
      <c r="G148" s="53">
        <f t="shared" si="30"/>
        <v>0</v>
      </c>
      <c r="H148" s="40"/>
      <c r="I148" s="48">
        <f t="shared" si="35"/>
        <v>275</v>
      </c>
      <c r="J148" s="56">
        <f t="shared" si="31"/>
        <v>0</v>
      </c>
      <c r="K148" s="53">
        <f t="shared" si="32"/>
        <v>0</v>
      </c>
      <c r="L148" s="40"/>
      <c r="M148" s="40"/>
      <c r="N148" s="54"/>
      <c r="O148" s="40"/>
      <c r="P148" s="40"/>
      <c r="Q148" s="40"/>
    </row>
    <row r="149" spans="1:17" hidden="1" x14ac:dyDescent="0.2">
      <c r="A149" s="48">
        <f t="shared" si="33"/>
        <v>240</v>
      </c>
      <c r="B149" s="52">
        <f t="shared" si="27"/>
        <v>0</v>
      </c>
      <c r="C149" s="53">
        <f t="shared" si="28"/>
        <v>0</v>
      </c>
      <c r="D149" s="40"/>
      <c r="E149" s="48">
        <f t="shared" si="34"/>
        <v>180</v>
      </c>
      <c r="F149" s="56">
        <f t="shared" si="29"/>
        <v>0</v>
      </c>
      <c r="G149" s="53">
        <f t="shared" si="30"/>
        <v>0</v>
      </c>
      <c r="H149" s="40"/>
      <c r="I149" s="48">
        <f t="shared" si="35"/>
        <v>300</v>
      </c>
      <c r="J149" s="56">
        <f t="shared" si="31"/>
        <v>0</v>
      </c>
      <c r="K149" s="53">
        <f t="shared" si="32"/>
        <v>0</v>
      </c>
      <c r="L149" s="40"/>
      <c r="M149" s="40"/>
      <c r="N149" s="54"/>
      <c r="O149" s="40"/>
      <c r="P149" s="40"/>
      <c r="Q149" s="40"/>
    </row>
    <row r="150" spans="1:17" hidden="1" x14ac:dyDescent="0.2">
      <c r="A150" s="48">
        <f t="shared" si="33"/>
        <v>260</v>
      </c>
      <c r="B150" s="52">
        <f t="shared" si="27"/>
        <v>0</v>
      </c>
      <c r="C150" s="53">
        <f t="shared" si="28"/>
        <v>0</v>
      </c>
      <c r="D150" s="40"/>
      <c r="E150" s="48">
        <f t="shared" si="34"/>
        <v>195</v>
      </c>
      <c r="F150" s="56">
        <f t="shared" si="29"/>
        <v>0</v>
      </c>
      <c r="G150" s="53">
        <f t="shared" si="30"/>
        <v>0</v>
      </c>
      <c r="H150" s="40"/>
      <c r="I150" s="48">
        <f t="shared" si="35"/>
        <v>325</v>
      </c>
      <c r="J150" s="56">
        <f t="shared" si="31"/>
        <v>0</v>
      </c>
      <c r="K150" s="53">
        <f t="shared" si="32"/>
        <v>0</v>
      </c>
      <c r="L150" s="40"/>
      <c r="M150" s="40"/>
      <c r="N150" s="54"/>
      <c r="O150" s="40"/>
      <c r="P150" s="40"/>
      <c r="Q150" s="40"/>
    </row>
    <row r="151" spans="1:17" hidden="1" x14ac:dyDescent="0.2">
      <c r="A151" s="48">
        <f t="shared" si="33"/>
        <v>280</v>
      </c>
      <c r="B151" s="52">
        <f t="shared" si="27"/>
        <v>0</v>
      </c>
      <c r="C151" s="53">
        <f t="shared" si="28"/>
        <v>0</v>
      </c>
      <c r="D151" s="40"/>
      <c r="E151" s="48">
        <f t="shared" si="34"/>
        <v>210</v>
      </c>
      <c r="F151" s="56">
        <f t="shared" si="29"/>
        <v>0</v>
      </c>
      <c r="G151" s="53">
        <f t="shared" si="30"/>
        <v>0</v>
      </c>
      <c r="H151" s="40"/>
      <c r="I151" s="48">
        <f t="shared" si="35"/>
        <v>350</v>
      </c>
      <c r="J151" s="56">
        <f t="shared" si="31"/>
        <v>0</v>
      </c>
      <c r="K151" s="53">
        <f t="shared" si="32"/>
        <v>0</v>
      </c>
      <c r="L151" s="40"/>
      <c r="M151" s="40"/>
      <c r="N151" s="54"/>
      <c r="O151" s="40"/>
      <c r="P151" s="40"/>
      <c r="Q151" s="40"/>
    </row>
    <row r="152" spans="1:17" hidden="1" x14ac:dyDescent="0.2">
      <c r="A152" s="48">
        <f t="shared" si="33"/>
        <v>300</v>
      </c>
      <c r="B152" s="52">
        <f t="shared" si="27"/>
        <v>0</v>
      </c>
      <c r="C152" s="53">
        <f t="shared" si="28"/>
        <v>0</v>
      </c>
      <c r="D152" s="40"/>
      <c r="E152" s="48">
        <f t="shared" si="34"/>
        <v>225</v>
      </c>
      <c r="F152" s="56">
        <f t="shared" si="29"/>
        <v>0</v>
      </c>
      <c r="G152" s="53">
        <f t="shared" si="30"/>
        <v>0</v>
      </c>
      <c r="H152" s="40"/>
      <c r="I152" s="48">
        <f t="shared" si="35"/>
        <v>375</v>
      </c>
      <c r="J152" s="56">
        <f t="shared" si="31"/>
        <v>0</v>
      </c>
      <c r="K152" s="53">
        <f t="shared" si="32"/>
        <v>0</v>
      </c>
      <c r="L152" s="40"/>
      <c r="M152" s="40"/>
      <c r="N152" s="54"/>
      <c r="O152" s="40"/>
      <c r="P152" s="40"/>
      <c r="Q152" s="40"/>
    </row>
    <row r="153" spans="1:17" hidden="1" x14ac:dyDescent="0.2">
      <c r="A153" s="48">
        <f t="shared" si="33"/>
        <v>320</v>
      </c>
      <c r="B153" s="52">
        <f t="shared" si="27"/>
        <v>0</v>
      </c>
      <c r="C153" s="53">
        <f t="shared" si="28"/>
        <v>0</v>
      </c>
      <c r="D153" s="40"/>
      <c r="E153" s="48">
        <f t="shared" si="34"/>
        <v>240</v>
      </c>
      <c r="F153" s="56">
        <f t="shared" si="29"/>
        <v>0</v>
      </c>
      <c r="G153" s="53">
        <f t="shared" si="30"/>
        <v>0</v>
      </c>
      <c r="H153" s="40"/>
      <c r="I153" s="48">
        <f t="shared" si="35"/>
        <v>400</v>
      </c>
      <c r="J153" s="56">
        <f t="shared" si="31"/>
        <v>0</v>
      </c>
      <c r="K153" s="53">
        <f t="shared" si="32"/>
        <v>0</v>
      </c>
      <c r="L153" s="40"/>
      <c r="M153" s="40"/>
      <c r="N153" s="54"/>
      <c r="O153" s="40"/>
      <c r="P153" s="40"/>
      <c r="Q153" s="40"/>
    </row>
    <row r="154" spans="1:17" hidden="1" x14ac:dyDescent="0.2">
      <c r="A154" s="48">
        <f t="shared" si="33"/>
        <v>340</v>
      </c>
      <c r="B154" s="52">
        <f t="shared" si="27"/>
        <v>0</v>
      </c>
      <c r="C154" s="53">
        <f t="shared" si="28"/>
        <v>0</v>
      </c>
      <c r="D154" s="40"/>
      <c r="E154" s="48">
        <f t="shared" si="34"/>
        <v>255</v>
      </c>
      <c r="F154" s="56">
        <f t="shared" si="29"/>
        <v>0</v>
      </c>
      <c r="G154" s="53">
        <f t="shared" si="30"/>
        <v>0</v>
      </c>
      <c r="H154" s="40"/>
      <c r="I154" s="48">
        <f t="shared" si="35"/>
        <v>425</v>
      </c>
      <c r="J154" s="56">
        <f t="shared" si="31"/>
        <v>0</v>
      </c>
      <c r="K154" s="53">
        <f t="shared" si="32"/>
        <v>0</v>
      </c>
      <c r="L154" s="40"/>
      <c r="M154" s="40"/>
      <c r="N154" s="54"/>
      <c r="O154" s="40"/>
      <c r="P154" s="40"/>
      <c r="Q154" s="40"/>
    </row>
    <row r="155" spans="1:17" hidden="1" x14ac:dyDescent="0.2">
      <c r="A155" s="48">
        <f t="shared" si="33"/>
        <v>360</v>
      </c>
      <c r="B155" s="52">
        <f t="shared" si="27"/>
        <v>0</v>
      </c>
      <c r="C155" s="53">
        <f t="shared" si="28"/>
        <v>0</v>
      </c>
      <c r="D155" s="40"/>
      <c r="E155" s="48">
        <f t="shared" si="34"/>
        <v>270</v>
      </c>
      <c r="F155" s="56">
        <f t="shared" si="29"/>
        <v>0</v>
      </c>
      <c r="G155" s="53">
        <f t="shared" si="30"/>
        <v>0</v>
      </c>
      <c r="H155" s="40"/>
      <c r="I155" s="48">
        <f t="shared" si="35"/>
        <v>450</v>
      </c>
      <c r="J155" s="56">
        <f t="shared" si="31"/>
        <v>0</v>
      </c>
      <c r="K155" s="53">
        <f t="shared" si="32"/>
        <v>0</v>
      </c>
      <c r="L155" s="40"/>
      <c r="M155" s="40"/>
      <c r="N155" s="54"/>
      <c r="O155" s="40"/>
      <c r="P155" s="40"/>
      <c r="Q155" s="40"/>
    </row>
    <row r="156" spans="1:17" hidden="1" x14ac:dyDescent="0.2">
      <c r="A156" s="48">
        <f t="shared" si="33"/>
        <v>380</v>
      </c>
      <c r="B156" s="52">
        <f t="shared" si="27"/>
        <v>0</v>
      </c>
      <c r="C156" s="53">
        <f t="shared" si="28"/>
        <v>0</v>
      </c>
      <c r="D156" s="40"/>
      <c r="E156" s="48">
        <f t="shared" si="34"/>
        <v>285</v>
      </c>
      <c r="F156" s="56">
        <f t="shared" si="29"/>
        <v>0</v>
      </c>
      <c r="G156" s="53">
        <f t="shared" si="30"/>
        <v>0</v>
      </c>
      <c r="H156" s="40"/>
      <c r="I156" s="48">
        <f t="shared" si="35"/>
        <v>475</v>
      </c>
      <c r="J156" s="56">
        <f t="shared" si="31"/>
        <v>0</v>
      </c>
      <c r="K156" s="53">
        <f t="shared" si="32"/>
        <v>0</v>
      </c>
      <c r="L156" s="40"/>
      <c r="M156" s="40"/>
      <c r="N156" s="54"/>
      <c r="O156" s="40"/>
      <c r="P156" s="40"/>
      <c r="Q156" s="40"/>
    </row>
    <row r="157" spans="1:17" hidden="1" x14ac:dyDescent="0.2">
      <c r="A157" s="48">
        <f t="shared" si="33"/>
        <v>400</v>
      </c>
      <c r="B157" s="52">
        <f t="shared" si="27"/>
        <v>0</v>
      </c>
      <c r="C157" s="53">
        <f t="shared" si="28"/>
        <v>0</v>
      </c>
      <c r="D157" s="40"/>
      <c r="E157" s="48">
        <f t="shared" si="34"/>
        <v>300</v>
      </c>
      <c r="F157" s="56">
        <f t="shared" si="29"/>
        <v>0</v>
      </c>
      <c r="G157" s="53">
        <f t="shared" si="30"/>
        <v>0</v>
      </c>
      <c r="H157" s="40"/>
      <c r="I157" s="48">
        <f t="shared" si="35"/>
        <v>500</v>
      </c>
      <c r="J157" s="56">
        <f t="shared" si="31"/>
        <v>0</v>
      </c>
      <c r="K157" s="53">
        <f t="shared" si="32"/>
        <v>0</v>
      </c>
      <c r="L157" s="40"/>
      <c r="M157" s="40"/>
      <c r="N157" s="54"/>
      <c r="O157" s="40"/>
      <c r="P157" s="40"/>
      <c r="Q157" s="40"/>
    </row>
    <row r="158" spans="1:17" hidden="1" x14ac:dyDescent="0.2">
      <c r="A158" s="48">
        <f t="shared" si="33"/>
        <v>420</v>
      </c>
      <c r="B158" s="52">
        <f t="shared" si="27"/>
        <v>0</v>
      </c>
      <c r="C158" s="53">
        <f t="shared" si="28"/>
        <v>0</v>
      </c>
      <c r="D158" s="40"/>
      <c r="E158" s="48">
        <f t="shared" si="34"/>
        <v>315</v>
      </c>
      <c r="F158" s="56">
        <f t="shared" si="29"/>
        <v>0</v>
      </c>
      <c r="G158" s="53">
        <f t="shared" si="30"/>
        <v>0</v>
      </c>
      <c r="H158" s="40"/>
      <c r="I158" s="48">
        <f t="shared" si="35"/>
        <v>525</v>
      </c>
      <c r="J158" s="56">
        <f t="shared" si="31"/>
        <v>0</v>
      </c>
      <c r="K158" s="53">
        <f t="shared" si="32"/>
        <v>0</v>
      </c>
      <c r="L158" s="40"/>
      <c r="M158" s="40"/>
      <c r="N158" s="54"/>
      <c r="O158" s="40"/>
      <c r="P158" s="40"/>
      <c r="Q158" s="40"/>
    </row>
    <row r="159" spans="1:17" hidden="1" x14ac:dyDescent="0.2">
      <c r="A159" s="48">
        <f t="shared" si="33"/>
        <v>440</v>
      </c>
      <c r="B159" s="52">
        <f t="shared" si="27"/>
        <v>0</v>
      </c>
      <c r="C159" s="53">
        <f t="shared" si="28"/>
        <v>0</v>
      </c>
      <c r="D159" s="40"/>
      <c r="E159" s="48">
        <f t="shared" si="34"/>
        <v>330</v>
      </c>
      <c r="F159" s="56">
        <f t="shared" si="29"/>
        <v>0</v>
      </c>
      <c r="G159" s="53">
        <f t="shared" si="30"/>
        <v>0</v>
      </c>
      <c r="H159" s="40"/>
      <c r="I159" s="48">
        <f t="shared" si="35"/>
        <v>550</v>
      </c>
      <c r="J159" s="56">
        <f t="shared" si="31"/>
        <v>0</v>
      </c>
      <c r="K159" s="53">
        <f t="shared" si="32"/>
        <v>0</v>
      </c>
      <c r="L159" s="40"/>
      <c r="M159" s="40"/>
      <c r="N159" s="54"/>
      <c r="O159" s="40"/>
      <c r="P159" s="40"/>
      <c r="Q159" s="40"/>
    </row>
    <row r="160" spans="1:17" hidden="1" x14ac:dyDescent="0.2">
      <c r="A160" s="48">
        <f t="shared" si="33"/>
        <v>460</v>
      </c>
      <c r="B160" s="52">
        <f t="shared" si="27"/>
        <v>0</v>
      </c>
      <c r="C160" s="53">
        <f t="shared" si="28"/>
        <v>0</v>
      </c>
      <c r="D160" s="40"/>
      <c r="E160" s="48">
        <f t="shared" si="34"/>
        <v>345</v>
      </c>
      <c r="F160" s="56">
        <f t="shared" si="29"/>
        <v>0</v>
      </c>
      <c r="G160" s="53">
        <f t="shared" si="30"/>
        <v>0</v>
      </c>
      <c r="H160" s="40"/>
      <c r="I160" s="48">
        <f t="shared" si="35"/>
        <v>575</v>
      </c>
      <c r="J160" s="56">
        <f t="shared" si="31"/>
        <v>0</v>
      </c>
      <c r="K160" s="53">
        <f t="shared" si="32"/>
        <v>0</v>
      </c>
      <c r="L160" s="40"/>
      <c r="M160" s="40"/>
      <c r="N160" s="54"/>
      <c r="O160" s="40"/>
      <c r="P160" s="40"/>
      <c r="Q160" s="40"/>
    </row>
    <row r="161" spans="1:17" hidden="1" x14ac:dyDescent="0.2">
      <c r="A161" s="48">
        <f t="shared" si="33"/>
        <v>480</v>
      </c>
      <c r="B161" s="52">
        <f t="shared" si="27"/>
        <v>0</v>
      </c>
      <c r="C161" s="53">
        <f t="shared" si="28"/>
        <v>0</v>
      </c>
      <c r="D161" s="40"/>
      <c r="E161" s="48">
        <f t="shared" si="34"/>
        <v>360</v>
      </c>
      <c r="F161" s="56">
        <f t="shared" si="29"/>
        <v>0</v>
      </c>
      <c r="G161" s="53">
        <f t="shared" si="30"/>
        <v>0</v>
      </c>
      <c r="H161" s="40"/>
      <c r="I161" s="48">
        <f t="shared" si="35"/>
        <v>600</v>
      </c>
      <c r="J161" s="56">
        <f t="shared" si="31"/>
        <v>0</v>
      </c>
      <c r="K161" s="53">
        <f t="shared" si="32"/>
        <v>0</v>
      </c>
      <c r="L161" s="40"/>
      <c r="M161" s="40"/>
      <c r="N161" s="54"/>
      <c r="O161" s="40"/>
      <c r="P161" s="40"/>
      <c r="Q161" s="40"/>
    </row>
    <row r="162" spans="1:17" hidden="1" x14ac:dyDescent="0.2">
      <c r="A162" s="48">
        <f t="shared" si="33"/>
        <v>500</v>
      </c>
      <c r="B162" s="52">
        <f t="shared" si="27"/>
        <v>0</v>
      </c>
      <c r="C162" s="53">
        <f t="shared" si="28"/>
        <v>0</v>
      </c>
      <c r="D162" s="40"/>
      <c r="E162" s="48">
        <f t="shared" si="34"/>
        <v>375</v>
      </c>
      <c r="F162" s="56">
        <f t="shared" si="29"/>
        <v>0</v>
      </c>
      <c r="G162" s="53">
        <f t="shared" si="30"/>
        <v>0</v>
      </c>
      <c r="H162" s="40"/>
      <c r="I162" s="48">
        <f t="shared" si="35"/>
        <v>625</v>
      </c>
      <c r="J162" s="56">
        <f t="shared" si="31"/>
        <v>0</v>
      </c>
      <c r="K162" s="53">
        <f t="shared" si="32"/>
        <v>0</v>
      </c>
      <c r="L162" s="40"/>
      <c r="M162" s="40"/>
      <c r="N162" s="54"/>
      <c r="O162" s="40"/>
      <c r="P162" s="40"/>
      <c r="Q162" s="40"/>
    </row>
    <row r="163" spans="1:17" hidden="1" x14ac:dyDescent="0.2">
      <c r="A163" s="48">
        <f t="shared" si="33"/>
        <v>520</v>
      </c>
      <c r="B163" s="52">
        <f t="shared" si="27"/>
        <v>0</v>
      </c>
      <c r="C163" s="53">
        <f t="shared" si="28"/>
        <v>0</v>
      </c>
      <c r="D163" s="40"/>
      <c r="E163" s="48">
        <f t="shared" si="34"/>
        <v>390</v>
      </c>
      <c r="F163" s="56">
        <f t="shared" si="29"/>
        <v>0</v>
      </c>
      <c r="G163" s="53">
        <f t="shared" si="30"/>
        <v>0</v>
      </c>
      <c r="H163" s="40"/>
      <c r="I163" s="48">
        <f t="shared" si="35"/>
        <v>650</v>
      </c>
      <c r="J163" s="56">
        <f t="shared" si="31"/>
        <v>0</v>
      </c>
      <c r="K163" s="53">
        <f t="shared" si="32"/>
        <v>0</v>
      </c>
      <c r="L163" s="40"/>
      <c r="M163" s="40"/>
      <c r="N163" s="54"/>
      <c r="O163" s="40"/>
      <c r="P163" s="40"/>
      <c r="Q163" s="40"/>
    </row>
    <row r="164" spans="1:17" hidden="1" x14ac:dyDescent="0.2">
      <c r="A164" s="48">
        <f t="shared" si="33"/>
        <v>540</v>
      </c>
      <c r="B164" s="52">
        <f t="shared" si="27"/>
        <v>0</v>
      </c>
      <c r="C164" s="53">
        <f t="shared" si="28"/>
        <v>0</v>
      </c>
      <c r="D164" s="40"/>
      <c r="E164" s="48">
        <f t="shared" si="34"/>
        <v>405</v>
      </c>
      <c r="F164" s="56">
        <f t="shared" si="29"/>
        <v>0</v>
      </c>
      <c r="G164" s="53">
        <f t="shared" si="30"/>
        <v>0</v>
      </c>
      <c r="H164" s="40"/>
      <c r="I164" s="48">
        <f t="shared" si="35"/>
        <v>675</v>
      </c>
      <c r="J164" s="56">
        <f t="shared" si="31"/>
        <v>0</v>
      </c>
      <c r="K164" s="53">
        <f t="shared" si="32"/>
        <v>0</v>
      </c>
      <c r="L164" s="40"/>
      <c r="M164" s="40"/>
      <c r="N164" s="54"/>
      <c r="O164" s="40"/>
      <c r="P164" s="40"/>
      <c r="Q164" s="40"/>
    </row>
    <row r="165" spans="1:17" hidden="1" x14ac:dyDescent="0.2">
      <c r="A165" s="48">
        <f t="shared" si="33"/>
        <v>560</v>
      </c>
      <c r="B165" s="52">
        <f t="shared" si="27"/>
        <v>0</v>
      </c>
      <c r="C165" s="53">
        <f t="shared" si="28"/>
        <v>0</v>
      </c>
      <c r="D165" s="40"/>
      <c r="E165" s="48">
        <f t="shared" si="34"/>
        <v>420</v>
      </c>
      <c r="F165" s="56">
        <f t="shared" si="29"/>
        <v>0</v>
      </c>
      <c r="G165" s="53">
        <f t="shared" si="30"/>
        <v>0</v>
      </c>
      <c r="H165" s="40"/>
      <c r="I165" s="48">
        <f t="shared" si="35"/>
        <v>700</v>
      </c>
      <c r="J165" s="56">
        <f t="shared" si="31"/>
        <v>0</v>
      </c>
      <c r="K165" s="53">
        <f t="shared" si="32"/>
        <v>0</v>
      </c>
      <c r="L165" s="40"/>
      <c r="M165" s="40"/>
      <c r="N165" s="54"/>
      <c r="O165" s="40"/>
      <c r="P165" s="40"/>
      <c r="Q165" s="40"/>
    </row>
    <row r="166" spans="1:17" hidden="1" x14ac:dyDescent="0.2">
      <c r="A166" s="48">
        <f t="shared" si="33"/>
        <v>580</v>
      </c>
      <c r="B166" s="52">
        <f t="shared" si="27"/>
        <v>0</v>
      </c>
      <c r="C166" s="53">
        <f t="shared" si="28"/>
        <v>0</v>
      </c>
      <c r="D166" s="40"/>
      <c r="E166" s="48">
        <f t="shared" si="34"/>
        <v>435</v>
      </c>
      <c r="F166" s="56">
        <f t="shared" si="29"/>
        <v>0</v>
      </c>
      <c r="G166" s="53">
        <f t="shared" si="30"/>
        <v>0</v>
      </c>
      <c r="H166" s="40"/>
      <c r="I166" s="48">
        <f t="shared" si="35"/>
        <v>725</v>
      </c>
      <c r="J166" s="56">
        <f t="shared" si="31"/>
        <v>0</v>
      </c>
      <c r="K166" s="53">
        <f t="shared" si="32"/>
        <v>0</v>
      </c>
      <c r="L166" s="40"/>
      <c r="M166" s="40"/>
      <c r="N166" s="54"/>
      <c r="O166" s="40"/>
      <c r="P166" s="40"/>
      <c r="Q166" s="40"/>
    </row>
    <row r="167" spans="1:17" hidden="1" x14ac:dyDescent="0.2">
      <c r="A167" s="48">
        <f t="shared" si="33"/>
        <v>600</v>
      </c>
      <c r="B167" s="52">
        <f t="shared" si="27"/>
        <v>0</v>
      </c>
      <c r="C167" s="53">
        <f t="shared" si="28"/>
        <v>0</v>
      </c>
      <c r="D167" s="40"/>
      <c r="E167" s="48">
        <f t="shared" si="34"/>
        <v>450</v>
      </c>
      <c r="F167" s="56">
        <f t="shared" si="29"/>
        <v>0</v>
      </c>
      <c r="G167" s="53">
        <f t="shared" si="30"/>
        <v>0</v>
      </c>
      <c r="H167" s="40"/>
      <c r="I167" s="48">
        <f t="shared" si="35"/>
        <v>750</v>
      </c>
      <c r="J167" s="56">
        <f t="shared" si="31"/>
        <v>0</v>
      </c>
      <c r="K167" s="53">
        <f t="shared" si="32"/>
        <v>0</v>
      </c>
      <c r="L167" s="40"/>
      <c r="M167" s="40"/>
      <c r="N167" s="54"/>
      <c r="O167" s="40"/>
      <c r="P167" s="40"/>
      <c r="Q167" s="40"/>
    </row>
    <row r="168" spans="1:17" hidden="1" x14ac:dyDescent="0.2">
      <c r="A168" s="48">
        <f t="shared" si="33"/>
        <v>620</v>
      </c>
      <c r="B168" s="52">
        <f t="shared" si="27"/>
        <v>0</v>
      </c>
      <c r="C168" s="53">
        <f t="shared" si="28"/>
        <v>0</v>
      </c>
      <c r="D168" s="40"/>
      <c r="E168" s="48">
        <f t="shared" si="34"/>
        <v>465</v>
      </c>
      <c r="F168" s="56">
        <f t="shared" si="29"/>
        <v>0</v>
      </c>
      <c r="G168" s="53">
        <f t="shared" si="30"/>
        <v>0</v>
      </c>
      <c r="H168" s="40"/>
      <c r="I168" s="48">
        <f t="shared" si="35"/>
        <v>775</v>
      </c>
      <c r="J168" s="56">
        <f t="shared" si="31"/>
        <v>0</v>
      </c>
      <c r="K168" s="53">
        <f t="shared" si="32"/>
        <v>0</v>
      </c>
      <c r="L168" s="40"/>
      <c r="M168" s="40"/>
      <c r="N168" s="54"/>
      <c r="O168" s="40"/>
      <c r="P168" s="40"/>
      <c r="Q168" s="40"/>
    </row>
    <row r="169" spans="1:17" hidden="1" x14ac:dyDescent="0.2">
      <c r="A169" s="48">
        <f t="shared" si="33"/>
        <v>640</v>
      </c>
      <c r="B169" s="52">
        <f t="shared" si="27"/>
        <v>0</v>
      </c>
      <c r="C169" s="53">
        <f t="shared" si="28"/>
        <v>0</v>
      </c>
      <c r="D169" s="40"/>
      <c r="E169" s="48">
        <f t="shared" si="34"/>
        <v>480</v>
      </c>
      <c r="F169" s="56">
        <f t="shared" si="29"/>
        <v>0</v>
      </c>
      <c r="G169" s="53">
        <f t="shared" si="30"/>
        <v>0</v>
      </c>
      <c r="H169" s="40"/>
      <c r="I169" s="48">
        <f t="shared" si="35"/>
        <v>800</v>
      </c>
      <c r="J169" s="56">
        <f t="shared" si="31"/>
        <v>0</v>
      </c>
      <c r="K169" s="53">
        <f t="shared" si="32"/>
        <v>0</v>
      </c>
      <c r="L169" s="40"/>
      <c r="M169" s="40"/>
      <c r="N169" s="54"/>
      <c r="O169" s="40"/>
      <c r="P169" s="40"/>
      <c r="Q169" s="40"/>
    </row>
    <row r="170" spans="1:17" hidden="1" x14ac:dyDescent="0.2">
      <c r="A170" s="48">
        <f t="shared" si="33"/>
        <v>660</v>
      </c>
      <c r="B170" s="52">
        <f t="shared" ref="B170:B187" si="36">IF(A170&lt;=$B$11,A170,0)</f>
        <v>0</v>
      </c>
      <c r="C170" s="53">
        <f t="shared" ref="C170:C187" si="37">IF(B170&gt;=1,$B$136/POWER(1+$B$7,B170),0)</f>
        <v>0</v>
      </c>
      <c r="D170" s="40"/>
      <c r="E170" s="48">
        <f t="shared" si="34"/>
        <v>495</v>
      </c>
      <c r="F170" s="56">
        <f t="shared" ref="F170:F187" si="38">IF(E170&lt;=$B$11,E170,0)</f>
        <v>0</v>
      </c>
      <c r="G170" s="53">
        <f t="shared" ref="G170:G187" si="39">IF(F170&gt;=1,$F$136/POWER(1+$B$7,F170),0)</f>
        <v>0</v>
      </c>
      <c r="H170" s="40"/>
      <c r="I170" s="48">
        <f t="shared" si="35"/>
        <v>825</v>
      </c>
      <c r="J170" s="56">
        <f t="shared" ref="J170:J187" si="40">IF(I170&lt;=$B$11,I170,0)</f>
        <v>0</v>
      </c>
      <c r="K170" s="53">
        <f t="shared" ref="K170:K187" si="41">IF(J170&gt;=1,$J$136/POWER(1+$B$7,J170),0)</f>
        <v>0</v>
      </c>
      <c r="L170" s="40"/>
      <c r="M170" s="40"/>
      <c r="N170" s="54"/>
      <c r="O170" s="40"/>
      <c r="P170" s="40"/>
      <c r="Q170" s="40"/>
    </row>
    <row r="171" spans="1:17" hidden="1" x14ac:dyDescent="0.2">
      <c r="A171" s="48">
        <f t="shared" si="33"/>
        <v>680</v>
      </c>
      <c r="B171" s="52">
        <f t="shared" si="36"/>
        <v>0</v>
      </c>
      <c r="C171" s="53">
        <f t="shared" si="37"/>
        <v>0</v>
      </c>
      <c r="D171" s="40"/>
      <c r="E171" s="48">
        <f t="shared" si="34"/>
        <v>510</v>
      </c>
      <c r="F171" s="56">
        <f t="shared" si="38"/>
        <v>0</v>
      </c>
      <c r="G171" s="53">
        <f t="shared" si="39"/>
        <v>0</v>
      </c>
      <c r="H171" s="40"/>
      <c r="I171" s="48">
        <f t="shared" si="35"/>
        <v>850</v>
      </c>
      <c r="J171" s="56">
        <f t="shared" si="40"/>
        <v>0</v>
      </c>
      <c r="K171" s="53">
        <f t="shared" si="41"/>
        <v>0</v>
      </c>
      <c r="L171" s="40"/>
      <c r="M171" s="40"/>
      <c r="N171" s="54"/>
      <c r="O171" s="40"/>
      <c r="P171" s="40"/>
      <c r="Q171" s="40"/>
    </row>
    <row r="172" spans="1:17" hidden="1" x14ac:dyDescent="0.2">
      <c r="A172" s="48">
        <f t="shared" si="33"/>
        <v>700</v>
      </c>
      <c r="B172" s="52">
        <f t="shared" si="36"/>
        <v>0</v>
      </c>
      <c r="C172" s="53">
        <f t="shared" si="37"/>
        <v>0</v>
      </c>
      <c r="D172" s="40"/>
      <c r="E172" s="48">
        <f t="shared" si="34"/>
        <v>525</v>
      </c>
      <c r="F172" s="56">
        <f t="shared" si="38"/>
        <v>0</v>
      </c>
      <c r="G172" s="53">
        <f t="shared" si="39"/>
        <v>0</v>
      </c>
      <c r="H172" s="40"/>
      <c r="I172" s="48">
        <f t="shared" si="35"/>
        <v>875</v>
      </c>
      <c r="J172" s="56">
        <f t="shared" si="40"/>
        <v>0</v>
      </c>
      <c r="K172" s="53">
        <f t="shared" si="41"/>
        <v>0</v>
      </c>
      <c r="L172" s="40"/>
      <c r="M172" s="40"/>
      <c r="N172" s="54"/>
      <c r="O172" s="40"/>
      <c r="P172" s="40"/>
      <c r="Q172" s="40"/>
    </row>
    <row r="173" spans="1:17" hidden="1" x14ac:dyDescent="0.2">
      <c r="A173" s="48">
        <f t="shared" si="33"/>
        <v>720</v>
      </c>
      <c r="B173" s="52">
        <f t="shared" si="36"/>
        <v>0</v>
      </c>
      <c r="C173" s="53">
        <f t="shared" si="37"/>
        <v>0</v>
      </c>
      <c r="D173" s="40"/>
      <c r="E173" s="48">
        <f t="shared" si="34"/>
        <v>540</v>
      </c>
      <c r="F173" s="56">
        <f t="shared" si="38"/>
        <v>0</v>
      </c>
      <c r="G173" s="53">
        <f t="shared" si="39"/>
        <v>0</v>
      </c>
      <c r="H173" s="40"/>
      <c r="I173" s="48">
        <f t="shared" si="35"/>
        <v>900</v>
      </c>
      <c r="J173" s="56">
        <f t="shared" si="40"/>
        <v>0</v>
      </c>
      <c r="K173" s="53">
        <f t="shared" si="41"/>
        <v>0</v>
      </c>
      <c r="L173" s="40"/>
      <c r="M173" s="40"/>
      <c r="N173" s="54"/>
      <c r="O173" s="40"/>
      <c r="P173" s="40"/>
      <c r="Q173" s="40"/>
    </row>
    <row r="174" spans="1:17" hidden="1" x14ac:dyDescent="0.2">
      <c r="A174" s="48">
        <f t="shared" si="33"/>
        <v>740</v>
      </c>
      <c r="B174" s="52">
        <f t="shared" si="36"/>
        <v>0</v>
      </c>
      <c r="C174" s="53">
        <f t="shared" si="37"/>
        <v>0</v>
      </c>
      <c r="D174" s="40"/>
      <c r="E174" s="48">
        <f t="shared" si="34"/>
        <v>555</v>
      </c>
      <c r="F174" s="56">
        <f t="shared" si="38"/>
        <v>0</v>
      </c>
      <c r="G174" s="53">
        <f t="shared" si="39"/>
        <v>0</v>
      </c>
      <c r="H174" s="40"/>
      <c r="I174" s="48">
        <f t="shared" si="35"/>
        <v>925</v>
      </c>
      <c r="J174" s="56">
        <f t="shared" si="40"/>
        <v>0</v>
      </c>
      <c r="K174" s="53">
        <f t="shared" si="41"/>
        <v>0</v>
      </c>
      <c r="L174" s="40"/>
      <c r="M174" s="40"/>
      <c r="N174" s="54"/>
      <c r="O174" s="40"/>
      <c r="P174" s="40"/>
      <c r="Q174" s="40"/>
    </row>
    <row r="175" spans="1:17" hidden="1" x14ac:dyDescent="0.2">
      <c r="A175" s="48">
        <f t="shared" si="33"/>
        <v>760</v>
      </c>
      <c r="B175" s="52">
        <f t="shared" si="36"/>
        <v>0</v>
      </c>
      <c r="C175" s="53">
        <f t="shared" si="37"/>
        <v>0</v>
      </c>
      <c r="D175" s="40"/>
      <c r="E175" s="48">
        <f t="shared" si="34"/>
        <v>570</v>
      </c>
      <c r="F175" s="56">
        <f t="shared" si="38"/>
        <v>0</v>
      </c>
      <c r="G175" s="53">
        <f t="shared" si="39"/>
        <v>0</v>
      </c>
      <c r="H175" s="40"/>
      <c r="I175" s="48">
        <f t="shared" si="35"/>
        <v>950</v>
      </c>
      <c r="J175" s="56">
        <f t="shared" si="40"/>
        <v>0</v>
      </c>
      <c r="K175" s="53">
        <f t="shared" si="41"/>
        <v>0</v>
      </c>
      <c r="L175" s="40"/>
      <c r="M175" s="40"/>
      <c r="N175" s="54"/>
      <c r="O175" s="40"/>
      <c r="P175" s="40"/>
      <c r="Q175" s="40"/>
    </row>
    <row r="176" spans="1:17" hidden="1" x14ac:dyDescent="0.2">
      <c r="A176" s="48">
        <f t="shared" si="33"/>
        <v>780</v>
      </c>
      <c r="B176" s="52">
        <f t="shared" si="36"/>
        <v>0</v>
      </c>
      <c r="C176" s="53">
        <f t="shared" si="37"/>
        <v>0</v>
      </c>
      <c r="D176" s="40"/>
      <c r="E176" s="48">
        <f t="shared" si="34"/>
        <v>585</v>
      </c>
      <c r="F176" s="56">
        <f t="shared" si="38"/>
        <v>0</v>
      </c>
      <c r="G176" s="53">
        <f t="shared" si="39"/>
        <v>0</v>
      </c>
      <c r="H176" s="40"/>
      <c r="I176" s="48">
        <f t="shared" si="35"/>
        <v>975</v>
      </c>
      <c r="J176" s="56">
        <f t="shared" si="40"/>
        <v>0</v>
      </c>
      <c r="K176" s="53">
        <f t="shared" si="41"/>
        <v>0</v>
      </c>
      <c r="L176" s="40"/>
      <c r="M176" s="40"/>
      <c r="N176" s="54"/>
      <c r="O176" s="40"/>
      <c r="P176" s="40"/>
      <c r="Q176" s="40"/>
    </row>
    <row r="177" spans="1:17" hidden="1" x14ac:dyDescent="0.2">
      <c r="A177" s="48">
        <f t="shared" si="33"/>
        <v>800</v>
      </c>
      <c r="B177" s="52">
        <f t="shared" si="36"/>
        <v>0</v>
      </c>
      <c r="C177" s="53">
        <f t="shared" si="37"/>
        <v>0</v>
      </c>
      <c r="D177" s="40"/>
      <c r="E177" s="48">
        <f t="shared" si="34"/>
        <v>600</v>
      </c>
      <c r="F177" s="56">
        <f t="shared" si="38"/>
        <v>0</v>
      </c>
      <c r="G177" s="53">
        <f t="shared" si="39"/>
        <v>0</v>
      </c>
      <c r="H177" s="40"/>
      <c r="I177" s="48">
        <f t="shared" si="35"/>
        <v>1000</v>
      </c>
      <c r="J177" s="56">
        <f t="shared" si="40"/>
        <v>0</v>
      </c>
      <c r="K177" s="53">
        <f t="shared" si="41"/>
        <v>0</v>
      </c>
      <c r="L177" s="40"/>
      <c r="M177" s="40"/>
      <c r="N177" s="54"/>
      <c r="O177" s="40"/>
      <c r="P177" s="40"/>
      <c r="Q177" s="40"/>
    </row>
    <row r="178" spans="1:17" hidden="1" x14ac:dyDescent="0.2">
      <c r="A178" s="48">
        <f t="shared" si="33"/>
        <v>820</v>
      </c>
      <c r="B178" s="52">
        <f t="shared" si="36"/>
        <v>0</v>
      </c>
      <c r="C178" s="53">
        <f t="shared" si="37"/>
        <v>0</v>
      </c>
      <c r="D178" s="40"/>
      <c r="E178" s="48">
        <f t="shared" si="34"/>
        <v>615</v>
      </c>
      <c r="F178" s="56">
        <f t="shared" si="38"/>
        <v>0</v>
      </c>
      <c r="G178" s="53">
        <f t="shared" si="39"/>
        <v>0</v>
      </c>
      <c r="H178" s="40"/>
      <c r="I178" s="48">
        <f t="shared" si="35"/>
        <v>1025</v>
      </c>
      <c r="J178" s="56">
        <f t="shared" si="40"/>
        <v>0</v>
      </c>
      <c r="K178" s="53">
        <f t="shared" si="41"/>
        <v>0</v>
      </c>
      <c r="L178" s="40"/>
      <c r="M178" s="40"/>
      <c r="N178" s="54"/>
      <c r="O178" s="40"/>
      <c r="P178" s="40"/>
      <c r="Q178" s="40"/>
    </row>
    <row r="179" spans="1:17" hidden="1" x14ac:dyDescent="0.2">
      <c r="A179" s="48">
        <f t="shared" si="33"/>
        <v>840</v>
      </c>
      <c r="B179" s="52">
        <f t="shared" si="36"/>
        <v>0</v>
      </c>
      <c r="C179" s="53">
        <f t="shared" si="37"/>
        <v>0</v>
      </c>
      <c r="D179" s="40"/>
      <c r="E179" s="48">
        <f t="shared" si="34"/>
        <v>630</v>
      </c>
      <c r="F179" s="56">
        <f t="shared" si="38"/>
        <v>0</v>
      </c>
      <c r="G179" s="53">
        <f t="shared" si="39"/>
        <v>0</v>
      </c>
      <c r="H179" s="40"/>
      <c r="I179" s="48">
        <f t="shared" si="35"/>
        <v>1050</v>
      </c>
      <c r="J179" s="56">
        <f t="shared" si="40"/>
        <v>0</v>
      </c>
      <c r="K179" s="53">
        <f t="shared" si="41"/>
        <v>0</v>
      </c>
      <c r="L179" s="40"/>
      <c r="M179" s="40"/>
      <c r="N179" s="54"/>
      <c r="O179" s="40"/>
      <c r="P179" s="40"/>
      <c r="Q179" s="40"/>
    </row>
    <row r="180" spans="1:17" hidden="1" x14ac:dyDescent="0.2">
      <c r="A180" s="48">
        <f t="shared" si="33"/>
        <v>860</v>
      </c>
      <c r="B180" s="52">
        <f t="shared" si="36"/>
        <v>0</v>
      </c>
      <c r="C180" s="53">
        <f t="shared" si="37"/>
        <v>0</v>
      </c>
      <c r="D180" s="40"/>
      <c r="E180" s="48">
        <f t="shared" si="34"/>
        <v>645</v>
      </c>
      <c r="F180" s="56">
        <f t="shared" si="38"/>
        <v>0</v>
      </c>
      <c r="G180" s="53">
        <f t="shared" si="39"/>
        <v>0</v>
      </c>
      <c r="H180" s="40"/>
      <c r="I180" s="48">
        <f t="shared" si="35"/>
        <v>1075</v>
      </c>
      <c r="J180" s="56">
        <f t="shared" si="40"/>
        <v>0</v>
      </c>
      <c r="K180" s="53">
        <f t="shared" si="41"/>
        <v>0</v>
      </c>
      <c r="L180" s="40"/>
      <c r="M180" s="40"/>
      <c r="N180" s="54"/>
      <c r="O180" s="40"/>
      <c r="P180" s="40"/>
      <c r="Q180" s="40"/>
    </row>
    <row r="181" spans="1:17" hidden="1" x14ac:dyDescent="0.2">
      <c r="A181" s="48">
        <f t="shared" si="33"/>
        <v>880</v>
      </c>
      <c r="B181" s="52">
        <f t="shared" si="36"/>
        <v>0</v>
      </c>
      <c r="C181" s="53">
        <f t="shared" si="37"/>
        <v>0</v>
      </c>
      <c r="D181" s="40"/>
      <c r="E181" s="48">
        <f t="shared" si="34"/>
        <v>660</v>
      </c>
      <c r="F181" s="56">
        <f t="shared" si="38"/>
        <v>0</v>
      </c>
      <c r="G181" s="53">
        <f t="shared" si="39"/>
        <v>0</v>
      </c>
      <c r="H181" s="40"/>
      <c r="I181" s="48">
        <f t="shared" si="35"/>
        <v>1100</v>
      </c>
      <c r="J181" s="56">
        <f t="shared" si="40"/>
        <v>0</v>
      </c>
      <c r="K181" s="53">
        <f t="shared" si="41"/>
        <v>0</v>
      </c>
      <c r="L181" s="40"/>
      <c r="M181" s="40"/>
      <c r="N181" s="54"/>
      <c r="O181" s="40"/>
      <c r="P181" s="40"/>
      <c r="Q181" s="40"/>
    </row>
    <row r="182" spans="1:17" hidden="1" x14ac:dyDescent="0.2">
      <c r="A182" s="48">
        <f t="shared" si="33"/>
        <v>900</v>
      </c>
      <c r="B182" s="52">
        <f t="shared" si="36"/>
        <v>0</v>
      </c>
      <c r="C182" s="53">
        <f t="shared" si="37"/>
        <v>0</v>
      </c>
      <c r="D182" s="40"/>
      <c r="E182" s="48">
        <f t="shared" si="34"/>
        <v>675</v>
      </c>
      <c r="F182" s="56">
        <f t="shared" si="38"/>
        <v>0</v>
      </c>
      <c r="G182" s="53">
        <f t="shared" si="39"/>
        <v>0</v>
      </c>
      <c r="H182" s="40"/>
      <c r="I182" s="48">
        <f t="shared" si="35"/>
        <v>1125</v>
      </c>
      <c r="J182" s="56">
        <f t="shared" si="40"/>
        <v>0</v>
      </c>
      <c r="K182" s="53">
        <f t="shared" si="41"/>
        <v>0</v>
      </c>
      <c r="L182" s="40"/>
      <c r="M182" s="40"/>
      <c r="N182" s="54"/>
      <c r="O182" s="40"/>
      <c r="P182" s="40"/>
      <c r="Q182" s="40"/>
    </row>
    <row r="183" spans="1:17" hidden="1" x14ac:dyDescent="0.2">
      <c r="A183" s="48">
        <f t="shared" si="33"/>
        <v>920</v>
      </c>
      <c r="B183" s="52">
        <f t="shared" si="36"/>
        <v>0</v>
      </c>
      <c r="C183" s="53">
        <f t="shared" si="37"/>
        <v>0</v>
      </c>
      <c r="D183" s="40"/>
      <c r="E183" s="48">
        <f t="shared" si="34"/>
        <v>690</v>
      </c>
      <c r="F183" s="56">
        <f t="shared" si="38"/>
        <v>0</v>
      </c>
      <c r="G183" s="53">
        <f t="shared" si="39"/>
        <v>0</v>
      </c>
      <c r="H183" s="40"/>
      <c r="I183" s="48">
        <f t="shared" si="35"/>
        <v>1150</v>
      </c>
      <c r="J183" s="56">
        <f t="shared" si="40"/>
        <v>0</v>
      </c>
      <c r="K183" s="53">
        <f t="shared" si="41"/>
        <v>0</v>
      </c>
      <c r="L183" s="40"/>
      <c r="M183" s="40"/>
      <c r="N183" s="54"/>
      <c r="O183" s="40"/>
      <c r="P183" s="40"/>
      <c r="Q183" s="40"/>
    </row>
    <row r="184" spans="1:17" hidden="1" x14ac:dyDescent="0.2">
      <c r="A184" s="48">
        <f t="shared" si="33"/>
        <v>940</v>
      </c>
      <c r="B184" s="52">
        <f t="shared" si="36"/>
        <v>0</v>
      </c>
      <c r="C184" s="53">
        <f t="shared" si="37"/>
        <v>0</v>
      </c>
      <c r="D184" s="40"/>
      <c r="E184" s="48">
        <f t="shared" si="34"/>
        <v>705</v>
      </c>
      <c r="F184" s="56">
        <f t="shared" si="38"/>
        <v>0</v>
      </c>
      <c r="G184" s="53">
        <f t="shared" si="39"/>
        <v>0</v>
      </c>
      <c r="H184" s="40"/>
      <c r="I184" s="48">
        <f t="shared" si="35"/>
        <v>1175</v>
      </c>
      <c r="J184" s="56">
        <f t="shared" si="40"/>
        <v>0</v>
      </c>
      <c r="K184" s="53">
        <f t="shared" si="41"/>
        <v>0</v>
      </c>
      <c r="L184" s="40"/>
      <c r="M184" s="40"/>
      <c r="N184" s="54"/>
      <c r="O184" s="40"/>
      <c r="P184" s="40"/>
      <c r="Q184" s="40"/>
    </row>
    <row r="185" spans="1:17" hidden="1" x14ac:dyDescent="0.2">
      <c r="A185" s="48">
        <f t="shared" si="33"/>
        <v>960</v>
      </c>
      <c r="B185" s="52">
        <f t="shared" si="36"/>
        <v>0</v>
      </c>
      <c r="C185" s="53">
        <f t="shared" si="37"/>
        <v>0</v>
      </c>
      <c r="D185" s="40"/>
      <c r="E185" s="48">
        <f t="shared" si="34"/>
        <v>720</v>
      </c>
      <c r="F185" s="56">
        <f t="shared" si="38"/>
        <v>0</v>
      </c>
      <c r="G185" s="53">
        <f t="shared" si="39"/>
        <v>0</v>
      </c>
      <c r="H185" s="40"/>
      <c r="I185" s="48">
        <f t="shared" si="35"/>
        <v>1200</v>
      </c>
      <c r="J185" s="56">
        <f t="shared" si="40"/>
        <v>0</v>
      </c>
      <c r="K185" s="53">
        <f t="shared" si="41"/>
        <v>0</v>
      </c>
      <c r="L185" s="40"/>
      <c r="M185" s="40"/>
      <c r="N185" s="54"/>
      <c r="O185" s="40"/>
      <c r="P185" s="40"/>
      <c r="Q185" s="40"/>
    </row>
    <row r="186" spans="1:17" hidden="1" x14ac:dyDescent="0.2">
      <c r="A186" s="48">
        <f t="shared" si="33"/>
        <v>980</v>
      </c>
      <c r="B186" s="52">
        <f t="shared" si="36"/>
        <v>0</v>
      </c>
      <c r="C186" s="53">
        <f t="shared" si="37"/>
        <v>0</v>
      </c>
      <c r="D186" s="40"/>
      <c r="E186" s="48">
        <f t="shared" si="34"/>
        <v>735</v>
      </c>
      <c r="F186" s="56">
        <f t="shared" si="38"/>
        <v>0</v>
      </c>
      <c r="G186" s="53">
        <f t="shared" si="39"/>
        <v>0</v>
      </c>
      <c r="H186" s="40"/>
      <c r="I186" s="48">
        <f t="shared" si="35"/>
        <v>1225</v>
      </c>
      <c r="J186" s="56">
        <f t="shared" si="40"/>
        <v>0</v>
      </c>
      <c r="K186" s="53">
        <f t="shared" si="41"/>
        <v>0</v>
      </c>
      <c r="L186" s="40"/>
      <c r="M186" s="40"/>
      <c r="N186" s="54"/>
      <c r="O186" s="40"/>
      <c r="P186" s="40"/>
      <c r="Q186" s="40"/>
    </row>
    <row r="187" spans="1:17" hidden="1" x14ac:dyDescent="0.2">
      <c r="A187" s="48">
        <f t="shared" si="33"/>
        <v>1000</v>
      </c>
      <c r="B187" s="52">
        <f t="shared" si="36"/>
        <v>0</v>
      </c>
      <c r="C187" s="53">
        <f t="shared" si="37"/>
        <v>0</v>
      </c>
      <c r="D187" s="40"/>
      <c r="E187" s="48">
        <f t="shared" si="34"/>
        <v>750</v>
      </c>
      <c r="F187" s="56">
        <f t="shared" si="38"/>
        <v>0</v>
      </c>
      <c r="G187" s="53">
        <f t="shared" si="39"/>
        <v>0</v>
      </c>
      <c r="H187" s="40"/>
      <c r="I187" s="48">
        <f t="shared" si="35"/>
        <v>1250</v>
      </c>
      <c r="J187" s="56">
        <f t="shared" si="40"/>
        <v>0</v>
      </c>
      <c r="K187" s="53">
        <f t="shared" si="41"/>
        <v>0</v>
      </c>
      <c r="L187" s="40"/>
      <c r="M187" s="40"/>
      <c r="N187" s="54"/>
      <c r="O187" s="40"/>
      <c r="P187" s="40"/>
      <c r="Q187" s="40"/>
    </row>
    <row r="188" spans="1:17" x14ac:dyDescent="0.2">
      <c r="A188" s="48" t="str">
        <f>'LCC-kalkyl'!A188</f>
        <v>Nuvärde reinvestering</v>
      </c>
      <c r="B188" s="35">
        <f>SUM(C138:C187)</f>
        <v>228193.47310064602</v>
      </c>
      <c r="C188" s="16"/>
      <c r="D188" s="40"/>
      <c r="E188" s="48" t="str">
        <f>'LCC-kalkyl'!E188</f>
        <v>Nuvärde reinvestering</v>
      </c>
      <c r="F188" s="30">
        <f>SUM(G138:G187)</f>
        <v>345433.26827467803</v>
      </c>
      <c r="G188" s="16"/>
      <c r="H188" s="40"/>
      <c r="I188" s="48" t="str">
        <f>'LCC-kalkyl'!I188</f>
        <v>Nuvärde reinvestering</v>
      </c>
      <c r="J188" s="30">
        <f>SUM(K138:K187)</f>
        <v>225070.08135237827</v>
      </c>
      <c r="K188" s="16"/>
      <c r="L188" s="40"/>
      <c r="M188" s="40"/>
      <c r="N188" s="46"/>
      <c r="O188" s="40"/>
      <c r="P188" s="40"/>
      <c r="Q188" s="40"/>
    </row>
    <row r="189" spans="1:17" x14ac:dyDescent="0.2">
      <c r="A189" s="47"/>
      <c r="B189" s="35"/>
      <c r="C189" s="16"/>
      <c r="D189" s="40"/>
      <c r="E189" s="47"/>
      <c r="F189" s="30"/>
      <c r="G189" s="14"/>
      <c r="H189" s="40"/>
      <c r="I189" s="47"/>
      <c r="J189" s="30"/>
      <c r="K189" s="16"/>
      <c r="L189" s="40"/>
      <c r="M189" s="40"/>
      <c r="N189" s="40"/>
      <c r="O189" s="40"/>
      <c r="P189" s="40"/>
      <c r="Q189" s="40"/>
    </row>
    <row r="190" spans="1:17" ht="38.25" x14ac:dyDescent="0.2">
      <c r="A190" s="36" t="s">
        <v>163</v>
      </c>
      <c r="B190" s="37"/>
      <c r="C190" s="22"/>
      <c r="D190" s="40"/>
      <c r="E190" s="36" t="s">
        <v>163</v>
      </c>
      <c r="F190" s="38"/>
      <c r="G190" s="22"/>
      <c r="H190" s="40"/>
      <c r="I190" s="36" t="s">
        <v>163</v>
      </c>
      <c r="J190" s="38"/>
      <c r="K190" s="22"/>
      <c r="L190" s="40"/>
      <c r="M190" s="40"/>
      <c r="N190" s="40"/>
      <c r="O190" s="40"/>
      <c r="P190" s="40"/>
      <c r="Q190" s="40"/>
    </row>
    <row r="191" spans="1:17" x14ac:dyDescent="0.2">
      <c r="A191" s="9" t="s">
        <v>19</v>
      </c>
      <c r="B191" s="45">
        <f>'LCC-kalkyl'!B191</f>
        <v>20</v>
      </c>
      <c r="C191" s="19" t="s">
        <v>7</v>
      </c>
      <c r="D191" s="40"/>
      <c r="E191" s="9" t="s">
        <v>19</v>
      </c>
      <c r="F191" s="45">
        <f>'LCC-kalkyl'!F191</f>
        <v>15</v>
      </c>
      <c r="G191" s="19" t="s">
        <v>7</v>
      </c>
      <c r="H191" s="40"/>
      <c r="I191" s="9" t="s">
        <v>19</v>
      </c>
      <c r="J191" s="45">
        <f>'LCC-kalkyl'!J191</f>
        <v>25</v>
      </c>
      <c r="K191" s="19" t="s">
        <v>7</v>
      </c>
      <c r="L191" s="40"/>
      <c r="M191" s="40"/>
      <c r="N191" s="40"/>
      <c r="O191" s="40"/>
      <c r="P191" s="40"/>
      <c r="Q191" s="40"/>
    </row>
    <row r="192" spans="1:17" x14ac:dyDescent="0.2">
      <c r="A192" s="11" t="s">
        <v>18</v>
      </c>
      <c r="B192" s="30">
        <f>'LCC-kalkyl'!B192</f>
        <v>5000</v>
      </c>
      <c r="C192" s="13"/>
      <c r="D192" s="40"/>
      <c r="E192" s="11" t="s">
        <v>18</v>
      </c>
      <c r="F192" s="30">
        <f>'LCC-kalkyl'!F192</f>
        <v>4000</v>
      </c>
      <c r="G192" s="13"/>
      <c r="H192" s="40"/>
      <c r="I192" s="11" t="s">
        <v>18</v>
      </c>
      <c r="J192" s="30">
        <f>'LCC-kalkyl'!J192</f>
        <v>6000</v>
      </c>
      <c r="K192" s="13"/>
      <c r="L192" s="40"/>
      <c r="M192" s="40"/>
      <c r="N192" s="40"/>
      <c r="O192" s="40"/>
      <c r="P192" s="40"/>
      <c r="Q192" s="40"/>
    </row>
    <row r="193" spans="1:17" hidden="1" x14ac:dyDescent="0.2">
      <c r="A193" s="25" t="s">
        <v>8</v>
      </c>
      <c r="B193" s="35"/>
      <c r="C193" s="66" t="s">
        <v>9</v>
      </c>
      <c r="D193" s="40"/>
      <c r="E193" s="25" t="s">
        <v>8</v>
      </c>
      <c r="F193" s="35"/>
      <c r="G193" s="27" t="s">
        <v>9</v>
      </c>
      <c r="H193" s="40"/>
      <c r="I193" s="25" t="s">
        <v>8</v>
      </c>
      <c r="J193" s="35"/>
      <c r="K193" s="27" t="s">
        <v>9</v>
      </c>
      <c r="L193" s="40"/>
      <c r="M193" s="40"/>
      <c r="N193" s="40"/>
      <c r="O193" s="40"/>
      <c r="P193" s="40"/>
      <c r="Q193" s="40"/>
    </row>
    <row r="194" spans="1:17" hidden="1" x14ac:dyDescent="0.2">
      <c r="A194" s="48">
        <f>B191</f>
        <v>20</v>
      </c>
      <c r="B194" s="52">
        <f t="shared" ref="B194:B225" si="42">IF(A194&lt;=$B$11,A194,0)</f>
        <v>20</v>
      </c>
      <c r="C194" s="53">
        <f t="shared" ref="C194:C225" si="43">IF(B194&gt;=1,$B$192/POWER(1+$B$7,B194),0)</f>
        <v>2281.9347310064604</v>
      </c>
      <c r="D194" s="40"/>
      <c r="E194" s="48">
        <f>F191</f>
        <v>15</v>
      </c>
      <c r="F194" s="52">
        <f t="shared" ref="F194:F225" si="44">IF(E194&lt;=$B$11,E194,0)</f>
        <v>15</v>
      </c>
      <c r="G194" s="53">
        <f t="shared" ref="G194:G225" si="45">IF(F194&gt;=1,$F$192/POWER(1+$B$7,F194),0)</f>
        <v>2221.0580108530994</v>
      </c>
      <c r="H194" s="40"/>
      <c r="I194" s="48">
        <f>J191</f>
        <v>25</v>
      </c>
      <c r="J194" s="52">
        <f t="shared" ref="J194:J225" si="46">IF(I194&lt;=$B$11,I194,0)</f>
        <v>25</v>
      </c>
      <c r="K194" s="53">
        <f t="shared" ref="K194:K225" si="47">IF(J194&gt;=1,$J$192/POWER(1+$B$7,J194),0)</f>
        <v>2250.7008135237825</v>
      </c>
      <c r="L194" s="40"/>
      <c r="M194" s="40"/>
      <c r="N194" s="40"/>
      <c r="O194" s="40"/>
      <c r="P194" s="40"/>
      <c r="Q194" s="40"/>
    </row>
    <row r="195" spans="1:17" hidden="1" x14ac:dyDescent="0.2">
      <c r="A195" s="48">
        <f>$B$191+A194</f>
        <v>40</v>
      </c>
      <c r="B195" s="52">
        <f t="shared" si="42"/>
        <v>0</v>
      </c>
      <c r="C195" s="53">
        <f t="shared" si="43"/>
        <v>0</v>
      </c>
      <c r="D195" s="40"/>
      <c r="E195" s="48">
        <f>$F$191+E194</f>
        <v>30</v>
      </c>
      <c r="F195" s="52">
        <f t="shared" si="44"/>
        <v>30</v>
      </c>
      <c r="G195" s="53">
        <f t="shared" si="45"/>
        <v>1233.2746718936812</v>
      </c>
      <c r="H195" s="40"/>
      <c r="I195" s="48">
        <f>$J$191+I194</f>
        <v>50</v>
      </c>
      <c r="J195" s="52">
        <f t="shared" si="46"/>
        <v>0</v>
      </c>
      <c r="K195" s="53">
        <f t="shared" si="47"/>
        <v>0</v>
      </c>
      <c r="L195" s="40"/>
      <c r="M195" s="40"/>
      <c r="N195" s="40"/>
      <c r="O195" s="40"/>
      <c r="P195" s="40"/>
      <c r="Q195" s="40"/>
    </row>
    <row r="196" spans="1:17" hidden="1" x14ac:dyDescent="0.2">
      <c r="A196" s="48">
        <f t="shared" ref="A196:A243" si="48">$B$191+A195</f>
        <v>60</v>
      </c>
      <c r="B196" s="52">
        <f t="shared" si="42"/>
        <v>0</v>
      </c>
      <c r="C196" s="53">
        <f t="shared" si="43"/>
        <v>0</v>
      </c>
      <c r="D196" s="40"/>
      <c r="E196" s="48">
        <f t="shared" ref="E196:E243" si="49">$F$191+E195</f>
        <v>45</v>
      </c>
      <c r="F196" s="52">
        <f t="shared" si="44"/>
        <v>0</v>
      </c>
      <c r="G196" s="53">
        <f t="shared" si="45"/>
        <v>0</v>
      </c>
      <c r="H196" s="40"/>
      <c r="I196" s="48">
        <f t="shared" ref="I196:I243" si="50">$J$191+I195</f>
        <v>75</v>
      </c>
      <c r="J196" s="52">
        <f t="shared" si="46"/>
        <v>0</v>
      </c>
      <c r="K196" s="53">
        <f t="shared" si="47"/>
        <v>0</v>
      </c>
      <c r="L196" s="40"/>
      <c r="M196" s="40"/>
      <c r="N196" s="40"/>
      <c r="O196" s="40"/>
      <c r="P196" s="40"/>
      <c r="Q196" s="40"/>
    </row>
    <row r="197" spans="1:17" hidden="1" x14ac:dyDescent="0.2">
      <c r="A197" s="48">
        <f t="shared" si="48"/>
        <v>80</v>
      </c>
      <c r="B197" s="52">
        <f t="shared" si="42"/>
        <v>0</v>
      </c>
      <c r="C197" s="53">
        <f t="shared" si="43"/>
        <v>0</v>
      </c>
      <c r="D197" s="40"/>
      <c r="E197" s="48">
        <f t="shared" si="49"/>
        <v>60</v>
      </c>
      <c r="F197" s="52">
        <f t="shared" si="44"/>
        <v>0</v>
      </c>
      <c r="G197" s="53">
        <f t="shared" si="45"/>
        <v>0</v>
      </c>
      <c r="H197" s="40"/>
      <c r="I197" s="48">
        <f t="shared" si="50"/>
        <v>100</v>
      </c>
      <c r="J197" s="52">
        <f t="shared" si="46"/>
        <v>0</v>
      </c>
      <c r="K197" s="53">
        <f t="shared" si="47"/>
        <v>0</v>
      </c>
      <c r="L197" s="40"/>
      <c r="M197" s="40"/>
      <c r="N197" s="40"/>
      <c r="O197" s="40"/>
      <c r="P197" s="40"/>
      <c r="Q197" s="40"/>
    </row>
    <row r="198" spans="1:17" hidden="1" x14ac:dyDescent="0.2">
      <c r="A198" s="48">
        <f t="shared" si="48"/>
        <v>100</v>
      </c>
      <c r="B198" s="52">
        <f t="shared" si="42"/>
        <v>0</v>
      </c>
      <c r="C198" s="53">
        <f t="shared" si="43"/>
        <v>0</v>
      </c>
      <c r="D198" s="40"/>
      <c r="E198" s="48">
        <f t="shared" si="49"/>
        <v>75</v>
      </c>
      <c r="F198" s="52">
        <f t="shared" si="44"/>
        <v>0</v>
      </c>
      <c r="G198" s="53">
        <f t="shared" si="45"/>
        <v>0</v>
      </c>
      <c r="H198" s="40"/>
      <c r="I198" s="48">
        <f t="shared" si="50"/>
        <v>125</v>
      </c>
      <c r="J198" s="52">
        <f t="shared" si="46"/>
        <v>0</v>
      </c>
      <c r="K198" s="53">
        <f t="shared" si="47"/>
        <v>0</v>
      </c>
      <c r="L198" s="40"/>
      <c r="M198" s="40"/>
      <c r="N198" s="40"/>
      <c r="O198" s="40"/>
      <c r="P198" s="40"/>
      <c r="Q198" s="40"/>
    </row>
    <row r="199" spans="1:17" hidden="1" x14ac:dyDescent="0.2">
      <c r="A199" s="48">
        <f t="shared" si="48"/>
        <v>120</v>
      </c>
      <c r="B199" s="52">
        <f t="shared" si="42"/>
        <v>0</v>
      </c>
      <c r="C199" s="53">
        <f t="shared" si="43"/>
        <v>0</v>
      </c>
      <c r="D199" s="40"/>
      <c r="E199" s="48">
        <f t="shared" si="49"/>
        <v>90</v>
      </c>
      <c r="F199" s="52">
        <f t="shared" si="44"/>
        <v>0</v>
      </c>
      <c r="G199" s="53">
        <f t="shared" si="45"/>
        <v>0</v>
      </c>
      <c r="H199" s="40"/>
      <c r="I199" s="48">
        <f t="shared" si="50"/>
        <v>150</v>
      </c>
      <c r="J199" s="52">
        <f t="shared" si="46"/>
        <v>0</v>
      </c>
      <c r="K199" s="53">
        <f t="shared" si="47"/>
        <v>0</v>
      </c>
      <c r="L199" s="40"/>
      <c r="M199" s="40"/>
      <c r="N199" s="40"/>
      <c r="O199" s="40"/>
      <c r="P199" s="40"/>
      <c r="Q199" s="40"/>
    </row>
    <row r="200" spans="1:17" hidden="1" x14ac:dyDescent="0.2">
      <c r="A200" s="48">
        <f t="shared" si="48"/>
        <v>140</v>
      </c>
      <c r="B200" s="52">
        <f t="shared" si="42"/>
        <v>0</v>
      </c>
      <c r="C200" s="53">
        <f t="shared" si="43"/>
        <v>0</v>
      </c>
      <c r="D200" s="40"/>
      <c r="E200" s="48">
        <f t="shared" si="49"/>
        <v>105</v>
      </c>
      <c r="F200" s="52">
        <f t="shared" si="44"/>
        <v>0</v>
      </c>
      <c r="G200" s="53">
        <f t="shared" si="45"/>
        <v>0</v>
      </c>
      <c r="H200" s="40"/>
      <c r="I200" s="48">
        <f t="shared" si="50"/>
        <v>175</v>
      </c>
      <c r="J200" s="52">
        <f t="shared" si="46"/>
        <v>0</v>
      </c>
      <c r="K200" s="53">
        <f t="shared" si="47"/>
        <v>0</v>
      </c>
      <c r="L200" s="40"/>
      <c r="M200" s="40"/>
      <c r="N200" s="40"/>
      <c r="O200" s="40"/>
      <c r="P200" s="40"/>
      <c r="Q200" s="40"/>
    </row>
    <row r="201" spans="1:17" hidden="1" x14ac:dyDescent="0.2">
      <c r="A201" s="48">
        <f t="shared" si="48"/>
        <v>160</v>
      </c>
      <c r="B201" s="52">
        <f t="shared" si="42"/>
        <v>0</v>
      </c>
      <c r="C201" s="53">
        <f t="shared" si="43"/>
        <v>0</v>
      </c>
      <c r="D201" s="40"/>
      <c r="E201" s="48">
        <f t="shared" si="49"/>
        <v>120</v>
      </c>
      <c r="F201" s="52">
        <f t="shared" si="44"/>
        <v>0</v>
      </c>
      <c r="G201" s="53">
        <f t="shared" si="45"/>
        <v>0</v>
      </c>
      <c r="H201" s="40"/>
      <c r="I201" s="48">
        <f t="shared" si="50"/>
        <v>200</v>
      </c>
      <c r="J201" s="52">
        <f t="shared" si="46"/>
        <v>0</v>
      </c>
      <c r="K201" s="53">
        <f t="shared" si="47"/>
        <v>0</v>
      </c>
      <c r="L201" s="40"/>
      <c r="M201" s="40"/>
      <c r="N201" s="40"/>
      <c r="O201" s="40"/>
      <c r="P201" s="40"/>
      <c r="Q201" s="40"/>
    </row>
    <row r="202" spans="1:17" hidden="1" x14ac:dyDescent="0.2">
      <c r="A202" s="48">
        <f t="shared" si="48"/>
        <v>180</v>
      </c>
      <c r="B202" s="52">
        <f t="shared" si="42"/>
        <v>0</v>
      </c>
      <c r="C202" s="53">
        <f t="shared" si="43"/>
        <v>0</v>
      </c>
      <c r="D202" s="40"/>
      <c r="E202" s="48">
        <f t="shared" si="49"/>
        <v>135</v>
      </c>
      <c r="F202" s="52">
        <f t="shared" si="44"/>
        <v>0</v>
      </c>
      <c r="G202" s="53">
        <f t="shared" si="45"/>
        <v>0</v>
      </c>
      <c r="H202" s="40"/>
      <c r="I202" s="48">
        <f t="shared" si="50"/>
        <v>225</v>
      </c>
      <c r="J202" s="52">
        <f t="shared" si="46"/>
        <v>0</v>
      </c>
      <c r="K202" s="53">
        <f t="shared" si="47"/>
        <v>0</v>
      </c>
      <c r="L202" s="40"/>
      <c r="M202" s="40"/>
      <c r="N202" s="40"/>
      <c r="O202" s="40"/>
      <c r="P202" s="40"/>
      <c r="Q202" s="40"/>
    </row>
    <row r="203" spans="1:17" hidden="1" x14ac:dyDescent="0.2">
      <c r="A203" s="48">
        <f t="shared" si="48"/>
        <v>200</v>
      </c>
      <c r="B203" s="52">
        <f t="shared" si="42"/>
        <v>0</v>
      </c>
      <c r="C203" s="53">
        <f t="shared" si="43"/>
        <v>0</v>
      </c>
      <c r="D203" s="40"/>
      <c r="E203" s="48">
        <f t="shared" si="49"/>
        <v>150</v>
      </c>
      <c r="F203" s="52">
        <f t="shared" si="44"/>
        <v>0</v>
      </c>
      <c r="G203" s="53">
        <f t="shared" si="45"/>
        <v>0</v>
      </c>
      <c r="H203" s="40"/>
      <c r="I203" s="48">
        <f t="shared" si="50"/>
        <v>250</v>
      </c>
      <c r="J203" s="52">
        <f t="shared" si="46"/>
        <v>0</v>
      </c>
      <c r="K203" s="53">
        <f t="shared" si="47"/>
        <v>0</v>
      </c>
      <c r="L203" s="40"/>
      <c r="M203" s="40"/>
      <c r="N203" s="40"/>
      <c r="O203" s="40"/>
      <c r="P203" s="40"/>
      <c r="Q203" s="40"/>
    </row>
    <row r="204" spans="1:17" hidden="1" x14ac:dyDescent="0.2">
      <c r="A204" s="48">
        <f t="shared" si="48"/>
        <v>220</v>
      </c>
      <c r="B204" s="52">
        <f t="shared" si="42"/>
        <v>0</v>
      </c>
      <c r="C204" s="53">
        <f t="shared" si="43"/>
        <v>0</v>
      </c>
      <c r="D204" s="40"/>
      <c r="E204" s="48">
        <f t="shared" si="49"/>
        <v>165</v>
      </c>
      <c r="F204" s="52">
        <f t="shared" si="44"/>
        <v>0</v>
      </c>
      <c r="G204" s="53">
        <f t="shared" si="45"/>
        <v>0</v>
      </c>
      <c r="H204" s="40"/>
      <c r="I204" s="48">
        <f t="shared" si="50"/>
        <v>275</v>
      </c>
      <c r="J204" s="52">
        <f t="shared" si="46"/>
        <v>0</v>
      </c>
      <c r="K204" s="53">
        <f t="shared" si="47"/>
        <v>0</v>
      </c>
      <c r="L204" s="40"/>
      <c r="M204" s="40"/>
      <c r="N204" s="40"/>
      <c r="O204" s="40"/>
      <c r="P204" s="40"/>
      <c r="Q204" s="40"/>
    </row>
    <row r="205" spans="1:17" hidden="1" x14ac:dyDescent="0.2">
      <c r="A205" s="48">
        <f t="shared" si="48"/>
        <v>240</v>
      </c>
      <c r="B205" s="52">
        <f t="shared" si="42"/>
        <v>0</v>
      </c>
      <c r="C205" s="53">
        <f t="shared" si="43"/>
        <v>0</v>
      </c>
      <c r="D205" s="40"/>
      <c r="E205" s="48">
        <f t="shared" si="49"/>
        <v>180</v>
      </c>
      <c r="F205" s="52">
        <f t="shared" si="44"/>
        <v>0</v>
      </c>
      <c r="G205" s="53">
        <f t="shared" si="45"/>
        <v>0</v>
      </c>
      <c r="H205" s="40"/>
      <c r="I205" s="48">
        <f t="shared" si="50"/>
        <v>300</v>
      </c>
      <c r="J205" s="52">
        <f t="shared" si="46"/>
        <v>0</v>
      </c>
      <c r="K205" s="53">
        <f t="shared" si="47"/>
        <v>0</v>
      </c>
      <c r="L205" s="40"/>
      <c r="M205" s="40"/>
      <c r="N205" s="40"/>
      <c r="O205" s="40"/>
      <c r="P205" s="40"/>
      <c r="Q205" s="40"/>
    </row>
    <row r="206" spans="1:17" hidden="1" x14ac:dyDescent="0.2">
      <c r="A206" s="48">
        <f t="shared" si="48"/>
        <v>260</v>
      </c>
      <c r="B206" s="52">
        <f t="shared" si="42"/>
        <v>0</v>
      </c>
      <c r="C206" s="53">
        <f t="shared" si="43"/>
        <v>0</v>
      </c>
      <c r="D206" s="40"/>
      <c r="E206" s="48">
        <f t="shared" si="49"/>
        <v>195</v>
      </c>
      <c r="F206" s="52">
        <f t="shared" si="44"/>
        <v>0</v>
      </c>
      <c r="G206" s="53">
        <f t="shared" si="45"/>
        <v>0</v>
      </c>
      <c r="H206" s="40"/>
      <c r="I206" s="48">
        <f t="shared" si="50"/>
        <v>325</v>
      </c>
      <c r="J206" s="52">
        <f t="shared" si="46"/>
        <v>0</v>
      </c>
      <c r="K206" s="53">
        <f t="shared" si="47"/>
        <v>0</v>
      </c>
      <c r="L206" s="40"/>
      <c r="M206" s="40"/>
      <c r="N206" s="40"/>
      <c r="O206" s="40"/>
      <c r="P206" s="40"/>
      <c r="Q206" s="40"/>
    </row>
    <row r="207" spans="1:17" hidden="1" x14ac:dyDescent="0.2">
      <c r="A207" s="48">
        <f t="shared" si="48"/>
        <v>280</v>
      </c>
      <c r="B207" s="52">
        <f t="shared" si="42"/>
        <v>0</v>
      </c>
      <c r="C207" s="53">
        <f t="shared" si="43"/>
        <v>0</v>
      </c>
      <c r="D207" s="40"/>
      <c r="E207" s="48">
        <f t="shared" si="49"/>
        <v>210</v>
      </c>
      <c r="F207" s="52">
        <f t="shared" si="44"/>
        <v>0</v>
      </c>
      <c r="G207" s="53">
        <f t="shared" si="45"/>
        <v>0</v>
      </c>
      <c r="H207" s="40"/>
      <c r="I207" s="48">
        <f t="shared" si="50"/>
        <v>350</v>
      </c>
      <c r="J207" s="52">
        <f t="shared" si="46"/>
        <v>0</v>
      </c>
      <c r="K207" s="53">
        <f t="shared" si="47"/>
        <v>0</v>
      </c>
      <c r="L207" s="40"/>
      <c r="M207" s="40"/>
      <c r="N207" s="40"/>
      <c r="O207" s="40"/>
      <c r="P207" s="40"/>
      <c r="Q207" s="40"/>
    </row>
    <row r="208" spans="1:17" hidden="1" x14ac:dyDescent="0.2">
      <c r="A208" s="48">
        <f t="shared" si="48"/>
        <v>300</v>
      </c>
      <c r="B208" s="52">
        <f t="shared" si="42"/>
        <v>0</v>
      </c>
      <c r="C208" s="53">
        <f t="shared" si="43"/>
        <v>0</v>
      </c>
      <c r="D208" s="40"/>
      <c r="E208" s="48">
        <f t="shared" si="49"/>
        <v>225</v>
      </c>
      <c r="F208" s="52">
        <f t="shared" si="44"/>
        <v>0</v>
      </c>
      <c r="G208" s="53">
        <f t="shared" si="45"/>
        <v>0</v>
      </c>
      <c r="H208" s="40"/>
      <c r="I208" s="48">
        <f t="shared" si="50"/>
        <v>375</v>
      </c>
      <c r="J208" s="52">
        <f t="shared" si="46"/>
        <v>0</v>
      </c>
      <c r="K208" s="53">
        <f t="shared" si="47"/>
        <v>0</v>
      </c>
      <c r="L208" s="40"/>
      <c r="M208" s="40"/>
      <c r="N208" s="40"/>
      <c r="O208" s="40"/>
      <c r="P208" s="40"/>
      <c r="Q208" s="40"/>
    </row>
    <row r="209" spans="1:17" hidden="1" x14ac:dyDescent="0.2">
      <c r="A209" s="48">
        <f t="shared" si="48"/>
        <v>320</v>
      </c>
      <c r="B209" s="52">
        <f t="shared" si="42"/>
        <v>0</v>
      </c>
      <c r="C209" s="53">
        <f t="shared" si="43"/>
        <v>0</v>
      </c>
      <c r="D209" s="40"/>
      <c r="E209" s="48">
        <f t="shared" si="49"/>
        <v>240</v>
      </c>
      <c r="F209" s="52">
        <f t="shared" si="44"/>
        <v>0</v>
      </c>
      <c r="G209" s="53">
        <f t="shared" si="45"/>
        <v>0</v>
      </c>
      <c r="H209" s="40"/>
      <c r="I209" s="48">
        <f t="shared" si="50"/>
        <v>400</v>
      </c>
      <c r="J209" s="52">
        <f t="shared" si="46"/>
        <v>0</v>
      </c>
      <c r="K209" s="53">
        <f t="shared" si="47"/>
        <v>0</v>
      </c>
      <c r="L209" s="40"/>
      <c r="M209" s="40"/>
      <c r="N209" s="40"/>
      <c r="O209" s="40"/>
      <c r="P209" s="40"/>
      <c r="Q209" s="40"/>
    </row>
    <row r="210" spans="1:17" hidden="1" x14ac:dyDescent="0.2">
      <c r="A210" s="48">
        <f t="shared" si="48"/>
        <v>340</v>
      </c>
      <c r="B210" s="52">
        <f t="shared" si="42"/>
        <v>0</v>
      </c>
      <c r="C210" s="53">
        <f t="shared" si="43"/>
        <v>0</v>
      </c>
      <c r="D210" s="40"/>
      <c r="E210" s="48">
        <f t="shared" si="49"/>
        <v>255</v>
      </c>
      <c r="F210" s="52">
        <f t="shared" si="44"/>
        <v>0</v>
      </c>
      <c r="G210" s="53">
        <f t="shared" si="45"/>
        <v>0</v>
      </c>
      <c r="H210" s="40"/>
      <c r="I210" s="48">
        <f t="shared" si="50"/>
        <v>425</v>
      </c>
      <c r="J210" s="52">
        <f t="shared" si="46"/>
        <v>0</v>
      </c>
      <c r="K210" s="53">
        <f t="shared" si="47"/>
        <v>0</v>
      </c>
      <c r="L210" s="40"/>
      <c r="M210" s="40"/>
      <c r="N210" s="40"/>
      <c r="O210" s="40"/>
      <c r="P210" s="40"/>
      <c r="Q210" s="40"/>
    </row>
    <row r="211" spans="1:17" hidden="1" x14ac:dyDescent="0.2">
      <c r="A211" s="48">
        <f t="shared" si="48"/>
        <v>360</v>
      </c>
      <c r="B211" s="52">
        <f t="shared" si="42"/>
        <v>0</v>
      </c>
      <c r="C211" s="53">
        <f t="shared" si="43"/>
        <v>0</v>
      </c>
      <c r="D211" s="40"/>
      <c r="E211" s="48">
        <f t="shared" si="49"/>
        <v>270</v>
      </c>
      <c r="F211" s="52">
        <f t="shared" si="44"/>
        <v>0</v>
      </c>
      <c r="G211" s="53">
        <f t="shared" si="45"/>
        <v>0</v>
      </c>
      <c r="H211" s="40"/>
      <c r="I211" s="48">
        <f t="shared" si="50"/>
        <v>450</v>
      </c>
      <c r="J211" s="52">
        <f t="shared" si="46"/>
        <v>0</v>
      </c>
      <c r="K211" s="53">
        <f t="shared" si="47"/>
        <v>0</v>
      </c>
      <c r="L211" s="40"/>
      <c r="M211" s="40"/>
      <c r="N211" s="40"/>
      <c r="O211" s="40"/>
      <c r="P211" s="40"/>
      <c r="Q211" s="40"/>
    </row>
    <row r="212" spans="1:17" hidden="1" x14ac:dyDescent="0.2">
      <c r="A212" s="48">
        <f t="shared" si="48"/>
        <v>380</v>
      </c>
      <c r="B212" s="52">
        <f t="shared" si="42"/>
        <v>0</v>
      </c>
      <c r="C212" s="53">
        <f t="shared" si="43"/>
        <v>0</v>
      </c>
      <c r="D212" s="40"/>
      <c r="E212" s="48">
        <f t="shared" si="49"/>
        <v>285</v>
      </c>
      <c r="F212" s="52">
        <f t="shared" si="44"/>
        <v>0</v>
      </c>
      <c r="G212" s="53">
        <f t="shared" si="45"/>
        <v>0</v>
      </c>
      <c r="H212" s="40"/>
      <c r="I212" s="48">
        <f t="shared" si="50"/>
        <v>475</v>
      </c>
      <c r="J212" s="52">
        <f t="shared" si="46"/>
        <v>0</v>
      </c>
      <c r="K212" s="53">
        <f t="shared" si="47"/>
        <v>0</v>
      </c>
      <c r="L212" s="40"/>
      <c r="M212" s="40"/>
      <c r="N212" s="40"/>
      <c r="O212" s="40"/>
      <c r="P212" s="40"/>
      <c r="Q212" s="40"/>
    </row>
    <row r="213" spans="1:17" hidden="1" x14ac:dyDescent="0.2">
      <c r="A213" s="48">
        <f t="shared" si="48"/>
        <v>400</v>
      </c>
      <c r="B213" s="52">
        <f t="shared" si="42"/>
        <v>0</v>
      </c>
      <c r="C213" s="53">
        <f t="shared" si="43"/>
        <v>0</v>
      </c>
      <c r="D213" s="40"/>
      <c r="E213" s="48">
        <f t="shared" si="49"/>
        <v>300</v>
      </c>
      <c r="F213" s="52">
        <f t="shared" si="44"/>
        <v>0</v>
      </c>
      <c r="G213" s="53">
        <f t="shared" si="45"/>
        <v>0</v>
      </c>
      <c r="H213" s="40"/>
      <c r="I213" s="48">
        <f t="shared" si="50"/>
        <v>500</v>
      </c>
      <c r="J213" s="52">
        <f t="shared" si="46"/>
        <v>0</v>
      </c>
      <c r="K213" s="53">
        <f t="shared" si="47"/>
        <v>0</v>
      </c>
      <c r="L213" s="40"/>
      <c r="M213" s="40"/>
      <c r="N213" s="40"/>
      <c r="O213" s="40"/>
      <c r="P213" s="40"/>
      <c r="Q213" s="40"/>
    </row>
    <row r="214" spans="1:17" hidden="1" x14ac:dyDescent="0.2">
      <c r="A214" s="48">
        <f t="shared" si="48"/>
        <v>420</v>
      </c>
      <c r="B214" s="52">
        <f t="shared" si="42"/>
        <v>0</v>
      </c>
      <c r="C214" s="53">
        <f t="shared" si="43"/>
        <v>0</v>
      </c>
      <c r="D214" s="40"/>
      <c r="E214" s="48">
        <f t="shared" si="49"/>
        <v>315</v>
      </c>
      <c r="F214" s="52">
        <f t="shared" si="44"/>
        <v>0</v>
      </c>
      <c r="G214" s="53">
        <f t="shared" si="45"/>
        <v>0</v>
      </c>
      <c r="H214" s="40"/>
      <c r="I214" s="48">
        <f t="shared" si="50"/>
        <v>525</v>
      </c>
      <c r="J214" s="52">
        <f t="shared" si="46"/>
        <v>0</v>
      </c>
      <c r="K214" s="53">
        <f t="shared" si="47"/>
        <v>0</v>
      </c>
      <c r="L214" s="40"/>
      <c r="M214" s="40"/>
      <c r="N214" s="40"/>
      <c r="O214" s="40"/>
      <c r="P214" s="40"/>
      <c r="Q214" s="40"/>
    </row>
    <row r="215" spans="1:17" hidden="1" x14ac:dyDescent="0.2">
      <c r="A215" s="48">
        <f t="shared" si="48"/>
        <v>440</v>
      </c>
      <c r="B215" s="52">
        <f t="shared" si="42"/>
        <v>0</v>
      </c>
      <c r="C215" s="53">
        <f t="shared" si="43"/>
        <v>0</v>
      </c>
      <c r="D215" s="40"/>
      <c r="E215" s="48">
        <f t="shared" si="49"/>
        <v>330</v>
      </c>
      <c r="F215" s="52">
        <f t="shared" si="44"/>
        <v>0</v>
      </c>
      <c r="G215" s="53">
        <f t="shared" si="45"/>
        <v>0</v>
      </c>
      <c r="H215" s="40"/>
      <c r="I215" s="48">
        <f t="shared" si="50"/>
        <v>550</v>
      </c>
      <c r="J215" s="52">
        <f t="shared" si="46"/>
        <v>0</v>
      </c>
      <c r="K215" s="53">
        <f t="shared" si="47"/>
        <v>0</v>
      </c>
      <c r="L215" s="40"/>
      <c r="M215" s="40"/>
      <c r="N215" s="40"/>
      <c r="O215" s="40"/>
      <c r="P215" s="40"/>
      <c r="Q215" s="40"/>
    </row>
    <row r="216" spans="1:17" hidden="1" x14ac:dyDescent="0.2">
      <c r="A216" s="48">
        <f t="shared" si="48"/>
        <v>460</v>
      </c>
      <c r="B216" s="52">
        <f t="shared" si="42"/>
        <v>0</v>
      </c>
      <c r="C216" s="53">
        <f t="shared" si="43"/>
        <v>0</v>
      </c>
      <c r="D216" s="40"/>
      <c r="E216" s="48">
        <f t="shared" si="49"/>
        <v>345</v>
      </c>
      <c r="F216" s="52">
        <f t="shared" si="44"/>
        <v>0</v>
      </c>
      <c r="G216" s="53">
        <f t="shared" si="45"/>
        <v>0</v>
      </c>
      <c r="H216" s="40"/>
      <c r="I216" s="48">
        <f t="shared" si="50"/>
        <v>575</v>
      </c>
      <c r="J216" s="52">
        <f t="shared" si="46"/>
        <v>0</v>
      </c>
      <c r="K216" s="53">
        <f t="shared" si="47"/>
        <v>0</v>
      </c>
      <c r="L216" s="40"/>
      <c r="M216" s="40"/>
      <c r="N216" s="40"/>
      <c r="O216" s="40"/>
      <c r="P216" s="40"/>
      <c r="Q216" s="40"/>
    </row>
    <row r="217" spans="1:17" hidden="1" x14ac:dyDescent="0.2">
      <c r="A217" s="48">
        <f t="shared" si="48"/>
        <v>480</v>
      </c>
      <c r="B217" s="52">
        <f t="shared" si="42"/>
        <v>0</v>
      </c>
      <c r="C217" s="53">
        <f t="shared" si="43"/>
        <v>0</v>
      </c>
      <c r="D217" s="40"/>
      <c r="E217" s="48">
        <f t="shared" si="49"/>
        <v>360</v>
      </c>
      <c r="F217" s="52">
        <f t="shared" si="44"/>
        <v>0</v>
      </c>
      <c r="G217" s="53">
        <f t="shared" si="45"/>
        <v>0</v>
      </c>
      <c r="H217" s="40"/>
      <c r="I217" s="48">
        <f t="shared" si="50"/>
        <v>600</v>
      </c>
      <c r="J217" s="52">
        <f t="shared" si="46"/>
        <v>0</v>
      </c>
      <c r="K217" s="53">
        <f t="shared" si="47"/>
        <v>0</v>
      </c>
      <c r="L217" s="40"/>
      <c r="M217" s="40"/>
      <c r="N217" s="40"/>
      <c r="O217" s="40"/>
      <c r="P217" s="40"/>
      <c r="Q217" s="40"/>
    </row>
    <row r="218" spans="1:17" hidden="1" x14ac:dyDescent="0.2">
      <c r="A218" s="48">
        <f t="shared" si="48"/>
        <v>500</v>
      </c>
      <c r="B218" s="52">
        <f t="shared" si="42"/>
        <v>0</v>
      </c>
      <c r="C218" s="53">
        <f t="shared" si="43"/>
        <v>0</v>
      </c>
      <c r="D218" s="40"/>
      <c r="E218" s="48">
        <f t="shared" si="49"/>
        <v>375</v>
      </c>
      <c r="F218" s="52">
        <f t="shared" si="44"/>
        <v>0</v>
      </c>
      <c r="G218" s="53">
        <f t="shared" si="45"/>
        <v>0</v>
      </c>
      <c r="H218" s="40"/>
      <c r="I218" s="48">
        <f t="shared" si="50"/>
        <v>625</v>
      </c>
      <c r="J218" s="52">
        <f t="shared" si="46"/>
        <v>0</v>
      </c>
      <c r="K218" s="53">
        <f t="shared" si="47"/>
        <v>0</v>
      </c>
      <c r="L218" s="40"/>
      <c r="M218" s="40"/>
      <c r="N218" s="40"/>
      <c r="O218" s="40"/>
      <c r="P218" s="40"/>
      <c r="Q218" s="40"/>
    </row>
    <row r="219" spans="1:17" hidden="1" x14ac:dyDescent="0.2">
      <c r="A219" s="48">
        <f t="shared" si="48"/>
        <v>520</v>
      </c>
      <c r="B219" s="52">
        <f t="shared" si="42"/>
        <v>0</v>
      </c>
      <c r="C219" s="53">
        <f t="shared" si="43"/>
        <v>0</v>
      </c>
      <c r="D219" s="40"/>
      <c r="E219" s="48">
        <f t="shared" si="49"/>
        <v>390</v>
      </c>
      <c r="F219" s="52">
        <f t="shared" si="44"/>
        <v>0</v>
      </c>
      <c r="G219" s="53">
        <f t="shared" si="45"/>
        <v>0</v>
      </c>
      <c r="H219" s="40"/>
      <c r="I219" s="48">
        <f t="shared" si="50"/>
        <v>650</v>
      </c>
      <c r="J219" s="52">
        <f t="shared" si="46"/>
        <v>0</v>
      </c>
      <c r="K219" s="53">
        <f t="shared" si="47"/>
        <v>0</v>
      </c>
      <c r="L219" s="40"/>
      <c r="M219" s="40"/>
      <c r="N219" s="40"/>
      <c r="O219" s="40"/>
      <c r="P219" s="40"/>
      <c r="Q219" s="40"/>
    </row>
    <row r="220" spans="1:17" hidden="1" x14ac:dyDescent="0.2">
      <c r="A220" s="48">
        <f t="shared" si="48"/>
        <v>540</v>
      </c>
      <c r="B220" s="52">
        <f t="shared" si="42"/>
        <v>0</v>
      </c>
      <c r="C220" s="53">
        <f t="shared" si="43"/>
        <v>0</v>
      </c>
      <c r="D220" s="40"/>
      <c r="E220" s="48">
        <f t="shared" si="49"/>
        <v>405</v>
      </c>
      <c r="F220" s="52">
        <f t="shared" si="44"/>
        <v>0</v>
      </c>
      <c r="G220" s="53">
        <f t="shared" si="45"/>
        <v>0</v>
      </c>
      <c r="H220" s="40"/>
      <c r="I220" s="48">
        <f t="shared" si="50"/>
        <v>675</v>
      </c>
      <c r="J220" s="52">
        <f t="shared" si="46"/>
        <v>0</v>
      </c>
      <c r="K220" s="53">
        <f t="shared" si="47"/>
        <v>0</v>
      </c>
      <c r="L220" s="40"/>
      <c r="M220" s="40"/>
      <c r="N220" s="40"/>
      <c r="O220" s="40"/>
      <c r="P220" s="40"/>
      <c r="Q220" s="40"/>
    </row>
    <row r="221" spans="1:17" hidden="1" x14ac:dyDescent="0.2">
      <c r="A221" s="48">
        <f t="shared" si="48"/>
        <v>560</v>
      </c>
      <c r="B221" s="52">
        <f t="shared" si="42"/>
        <v>0</v>
      </c>
      <c r="C221" s="53">
        <f t="shared" si="43"/>
        <v>0</v>
      </c>
      <c r="D221" s="40"/>
      <c r="E221" s="48">
        <f t="shared" si="49"/>
        <v>420</v>
      </c>
      <c r="F221" s="52">
        <f t="shared" si="44"/>
        <v>0</v>
      </c>
      <c r="G221" s="53">
        <f t="shared" si="45"/>
        <v>0</v>
      </c>
      <c r="H221" s="40"/>
      <c r="I221" s="48">
        <f t="shared" si="50"/>
        <v>700</v>
      </c>
      <c r="J221" s="52">
        <f t="shared" si="46"/>
        <v>0</v>
      </c>
      <c r="K221" s="53">
        <f t="shared" si="47"/>
        <v>0</v>
      </c>
      <c r="L221" s="40"/>
      <c r="M221" s="40"/>
      <c r="N221" s="40"/>
      <c r="O221" s="40"/>
      <c r="P221" s="40"/>
      <c r="Q221" s="40"/>
    </row>
    <row r="222" spans="1:17" hidden="1" x14ac:dyDescent="0.2">
      <c r="A222" s="48">
        <f t="shared" si="48"/>
        <v>580</v>
      </c>
      <c r="B222" s="52">
        <f t="shared" si="42"/>
        <v>0</v>
      </c>
      <c r="C222" s="53">
        <f t="shared" si="43"/>
        <v>0</v>
      </c>
      <c r="D222" s="40"/>
      <c r="E222" s="48">
        <f t="shared" si="49"/>
        <v>435</v>
      </c>
      <c r="F222" s="52">
        <f t="shared" si="44"/>
        <v>0</v>
      </c>
      <c r="G222" s="53">
        <f t="shared" si="45"/>
        <v>0</v>
      </c>
      <c r="H222" s="40"/>
      <c r="I222" s="48">
        <f t="shared" si="50"/>
        <v>725</v>
      </c>
      <c r="J222" s="52">
        <f t="shared" si="46"/>
        <v>0</v>
      </c>
      <c r="K222" s="53">
        <f t="shared" si="47"/>
        <v>0</v>
      </c>
      <c r="L222" s="40"/>
      <c r="M222" s="40"/>
      <c r="N222" s="40"/>
      <c r="O222" s="40"/>
      <c r="P222" s="40"/>
      <c r="Q222" s="40"/>
    </row>
    <row r="223" spans="1:17" hidden="1" x14ac:dyDescent="0.2">
      <c r="A223" s="48">
        <f t="shared" si="48"/>
        <v>600</v>
      </c>
      <c r="B223" s="52">
        <f t="shared" si="42"/>
        <v>0</v>
      </c>
      <c r="C223" s="53">
        <f t="shared" si="43"/>
        <v>0</v>
      </c>
      <c r="D223" s="40"/>
      <c r="E223" s="48">
        <f t="shared" si="49"/>
        <v>450</v>
      </c>
      <c r="F223" s="52">
        <f t="shared" si="44"/>
        <v>0</v>
      </c>
      <c r="G223" s="53">
        <f t="shared" si="45"/>
        <v>0</v>
      </c>
      <c r="H223" s="40"/>
      <c r="I223" s="48">
        <f t="shared" si="50"/>
        <v>750</v>
      </c>
      <c r="J223" s="52">
        <f t="shared" si="46"/>
        <v>0</v>
      </c>
      <c r="K223" s="53">
        <f t="shared" si="47"/>
        <v>0</v>
      </c>
      <c r="L223" s="40"/>
      <c r="M223" s="40"/>
      <c r="N223" s="40"/>
      <c r="O223" s="40"/>
      <c r="P223" s="40"/>
      <c r="Q223" s="40"/>
    </row>
    <row r="224" spans="1:17" hidden="1" x14ac:dyDescent="0.2">
      <c r="A224" s="48">
        <f t="shared" si="48"/>
        <v>620</v>
      </c>
      <c r="B224" s="52">
        <f t="shared" si="42"/>
        <v>0</v>
      </c>
      <c r="C224" s="53">
        <f t="shared" si="43"/>
        <v>0</v>
      </c>
      <c r="D224" s="40"/>
      <c r="E224" s="48">
        <f t="shared" si="49"/>
        <v>465</v>
      </c>
      <c r="F224" s="52">
        <f t="shared" si="44"/>
        <v>0</v>
      </c>
      <c r="G224" s="53">
        <f t="shared" si="45"/>
        <v>0</v>
      </c>
      <c r="H224" s="40"/>
      <c r="I224" s="48">
        <f t="shared" si="50"/>
        <v>775</v>
      </c>
      <c r="J224" s="52">
        <f t="shared" si="46"/>
        <v>0</v>
      </c>
      <c r="K224" s="53">
        <f t="shared" si="47"/>
        <v>0</v>
      </c>
      <c r="L224" s="40"/>
      <c r="M224" s="40"/>
      <c r="N224" s="40"/>
      <c r="O224" s="40"/>
      <c r="P224" s="40"/>
      <c r="Q224" s="40"/>
    </row>
    <row r="225" spans="1:17" hidden="1" x14ac:dyDescent="0.2">
      <c r="A225" s="48">
        <f t="shared" si="48"/>
        <v>640</v>
      </c>
      <c r="B225" s="52">
        <f t="shared" si="42"/>
        <v>0</v>
      </c>
      <c r="C225" s="53">
        <f t="shared" si="43"/>
        <v>0</v>
      </c>
      <c r="D225" s="40"/>
      <c r="E225" s="48">
        <f t="shared" si="49"/>
        <v>480</v>
      </c>
      <c r="F225" s="52">
        <f t="shared" si="44"/>
        <v>0</v>
      </c>
      <c r="G225" s="53">
        <f t="shared" si="45"/>
        <v>0</v>
      </c>
      <c r="H225" s="40"/>
      <c r="I225" s="48">
        <f t="shared" si="50"/>
        <v>800</v>
      </c>
      <c r="J225" s="52">
        <f t="shared" si="46"/>
        <v>0</v>
      </c>
      <c r="K225" s="53">
        <f t="shared" si="47"/>
        <v>0</v>
      </c>
      <c r="L225" s="40"/>
      <c r="M225" s="40"/>
      <c r="N225" s="40"/>
      <c r="O225" s="40"/>
      <c r="P225" s="40"/>
      <c r="Q225" s="40"/>
    </row>
    <row r="226" spans="1:17" hidden="1" x14ac:dyDescent="0.2">
      <c r="A226" s="48">
        <f t="shared" si="48"/>
        <v>660</v>
      </c>
      <c r="B226" s="52">
        <f t="shared" ref="B226:B243" si="51">IF(A226&lt;=$B$11,A226,0)</f>
        <v>0</v>
      </c>
      <c r="C226" s="53">
        <f t="shared" ref="C226:C243" si="52">IF(B226&gt;=1,$B$192/POWER(1+$B$7,B226),0)</f>
        <v>0</v>
      </c>
      <c r="D226" s="40"/>
      <c r="E226" s="48">
        <f t="shared" si="49"/>
        <v>495</v>
      </c>
      <c r="F226" s="52">
        <f t="shared" ref="F226:F243" si="53">IF(E226&lt;=$B$11,E226,0)</f>
        <v>0</v>
      </c>
      <c r="G226" s="53">
        <f t="shared" ref="G226:G243" si="54">IF(F226&gt;=1,$F$192/POWER(1+$B$7,F226),0)</f>
        <v>0</v>
      </c>
      <c r="H226" s="40"/>
      <c r="I226" s="48">
        <f t="shared" si="50"/>
        <v>825</v>
      </c>
      <c r="J226" s="52">
        <f t="shared" ref="J226:J243" si="55">IF(I226&lt;=$B$11,I226,0)</f>
        <v>0</v>
      </c>
      <c r="K226" s="53">
        <f t="shared" ref="K226:K243" si="56">IF(J226&gt;=1,$J$192/POWER(1+$B$7,J226),0)</f>
        <v>0</v>
      </c>
      <c r="L226" s="40"/>
      <c r="M226" s="40"/>
      <c r="N226" s="40"/>
      <c r="O226" s="40"/>
      <c r="P226" s="40"/>
      <c r="Q226" s="40"/>
    </row>
    <row r="227" spans="1:17" hidden="1" x14ac:dyDescent="0.2">
      <c r="A227" s="48">
        <f t="shared" si="48"/>
        <v>680</v>
      </c>
      <c r="B227" s="52">
        <f t="shared" si="51"/>
        <v>0</v>
      </c>
      <c r="C227" s="53">
        <f t="shared" si="52"/>
        <v>0</v>
      </c>
      <c r="D227" s="40"/>
      <c r="E227" s="48">
        <f t="shared" si="49"/>
        <v>510</v>
      </c>
      <c r="F227" s="52">
        <f t="shared" si="53"/>
        <v>0</v>
      </c>
      <c r="G227" s="53">
        <f t="shared" si="54"/>
        <v>0</v>
      </c>
      <c r="H227" s="40"/>
      <c r="I227" s="48">
        <f t="shared" si="50"/>
        <v>850</v>
      </c>
      <c r="J227" s="52">
        <f t="shared" si="55"/>
        <v>0</v>
      </c>
      <c r="K227" s="53">
        <f t="shared" si="56"/>
        <v>0</v>
      </c>
      <c r="L227" s="40"/>
      <c r="M227" s="40"/>
      <c r="N227" s="40"/>
      <c r="O227" s="40"/>
      <c r="P227" s="40"/>
      <c r="Q227" s="40"/>
    </row>
    <row r="228" spans="1:17" hidden="1" x14ac:dyDescent="0.2">
      <c r="A228" s="48">
        <f t="shared" si="48"/>
        <v>700</v>
      </c>
      <c r="B228" s="52">
        <f t="shared" si="51"/>
        <v>0</v>
      </c>
      <c r="C228" s="53">
        <f t="shared" si="52"/>
        <v>0</v>
      </c>
      <c r="D228" s="40"/>
      <c r="E228" s="48">
        <f t="shared" si="49"/>
        <v>525</v>
      </c>
      <c r="F228" s="52">
        <f t="shared" si="53"/>
        <v>0</v>
      </c>
      <c r="G228" s="53">
        <f t="shared" si="54"/>
        <v>0</v>
      </c>
      <c r="H228" s="40"/>
      <c r="I228" s="48">
        <f t="shared" si="50"/>
        <v>875</v>
      </c>
      <c r="J228" s="52">
        <f t="shared" si="55"/>
        <v>0</v>
      </c>
      <c r="K228" s="53">
        <f t="shared" si="56"/>
        <v>0</v>
      </c>
      <c r="L228" s="40"/>
      <c r="M228" s="40"/>
      <c r="N228" s="40"/>
      <c r="O228" s="40"/>
      <c r="P228" s="40"/>
      <c r="Q228" s="40"/>
    </row>
    <row r="229" spans="1:17" hidden="1" x14ac:dyDescent="0.2">
      <c r="A229" s="48">
        <f t="shared" si="48"/>
        <v>720</v>
      </c>
      <c r="B229" s="52">
        <f t="shared" si="51"/>
        <v>0</v>
      </c>
      <c r="C229" s="53">
        <f t="shared" si="52"/>
        <v>0</v>
      </c>
      <c r="D229" s="40"/>
      <c r="E229" s="48">
        <f t="shared" si="49"/>
        <v>540</v>
      </c>
      <c r="F229" s="52">
        <f t="shared" si="53"/>
        <v>0</v>
      </c>
      <c r="G229" s="53">
        <f t="shared" si="54"/>
        <v>0</v>
      </c>
      <c r="H229" s="40"/>
      <c r="I229" s="48">
        <f t="shared" si="50"/>
        <v>900</v>
      </c>
      <c r="J229" s="52">
        <f t="shared" si="55"/>
        <v>0</v>
      </c>
      <c r="K229" s="53">
        <f t="shared" si="56"/>
        <v>0</v>
      </c>
      <c r="L229" s="40"/>
      <c r="M229" s="40"/>
      <c r="N229" s="40"/>
      <c r="O229" s="40"/>
      <c r="P229" s="40"/>
      <c r="Q229" s="40"/>
    </row>
    <row r="230" spans="1:17" hidden="1" x14ac:dyDescent="0.2">
      <c r="A230" s="48">
        <f t="shared" si="48"/>
        <v>740</v>
      </c>
      <c r="B230" s="52">
        <f t="shared" si="51"/>
        <v>0</v>
      </c>
      <c r="C230" s="53">
        <f t="shared" si="52"/>
        <v>0</v>
      </c>
      <c r="D230" s="40"/>
      <c r="E230" s="48">
        <f t="shared" si="49"/>
        <v>555</v>
      </c>
      <c r="F230" s="52">
        <f t="shared" si="53"/>
        <v>0</v>
      </c>
      <c r="G230" s="53">
        <f t="shared" si="54"/>
        <v>0</v>
      </c>
      <c r="H230" s="40"/>
      <c r="I230" s="48">
        <f t="shared" si="50"/>
        <v>925</v>
      </c>
      <c r="J230" s="52">
        <f t="shared" si="55"/>
        <v>0</v>
      </c>
      <c r="K230" s="53">
        <f t="shared" si="56"/>
        <v>0</v>
      </c>
      <c r="L230" s="40"/>
      <c r="M230" s="40"/>
      <c r="N230" s="40"/>
      <c r="O230" s="40"/>
      <c r="P230" s="40"/>
      <c r="Q230" s="40"/>
    </row>
    <row r="231" spans="1:17" hidden="1" x14ac:dyDescent="0.2">
      <c r="A231" s="48">
        <f t="shared" si="48"/>
        <v>760</v>
      </c>
      <c r="B231" s="52">
        <f t="shared" si="51"/>
        <v>0</v>
      </c>
      <c r="C231" s="53">
        <f t="shared" si="52"/>
        <v>0</v>
      </c>
      <c r="D231" s="40"/>
      <c r="E231" s="48">
        <f t="shared" si="49"/>
        <v>570</v>
      </c>
      <c r="F231" s="52">
        <f t="shared" si="53"/>
        <v>0</v>
      </c>
      <c r="G231" s="53">
        <f t="shared" si="54"/>
        <v>0</v>
      </c>
      <c r="H231" s="40"/>
      <c r="I231" s="48">
        <f t="shared" si="50"/>
        <v>950</v>
      </c>
      <c r="J231" s="52">
        <f t="shared" si="55"/>
        <v>0</v>
      </c>
      <c r="K231" s="53">
        <f t="shared" si="56"/>
        <v>0</v>
      </c>
      <c r="L231" s="40"/>
      <c r="M231" s="40"/>
      <c r="N231" s="40"/>
      <c r="O231" s="40"/>
      <c r="P231" s="40"/>
      <c r="Q231" s="40"/>
    </row>
    <row r="232" spans="1:17" hidden="1" x14ac:dyDescent="0.2">
      <c r="A232" s="48">
        <f t="shared" si="48"/>
        <v>780</v>
      </c>
      <c r="B232" s="52">
        <f t="shared" si="51"/>
        <v>0</v>
      </c>
      <c r="C232" s="53">
        <f t="shared" si="52"/>
        <v>0</v>
      </c>
      <c r="D232" s="40"/>
      <c r="E232" s="48">
        <f t="shared" si="49"/>
        <v>585</v>
      </c>
      <c r="F232" s="52">
        <f t="shared" si="53"/>
        <v>0</v>
      </c>
      <c r="G232" s="53">
        <f t="shared" si="54"/>
        <v>0</v>
      </c>
      <c r="H232" s="40"/>
      <c r="I232" s="48">
        <f t="shared" si="50"/>
        <v>975</v>
      </c>
      <c r="J232" s="52">
        <f t="shared" si="55"/>
        <v>0</v>
      </c>
      <c r="K232" s="53">
        <f t="shared" si="56"/>
        <v>0</v>
      </c>
      <c r="L232" s="40"/>
      <c r="M232" s="40"/>
      <c r="N232" s="40"/>
      <c r="O232" s="40"/>
      <c r="P232" s="40"/>
      <c r="Q232" s="40"/>
    </row>
    <row r="233" spans="1:17" hidden="1" x14ac:dyDescent="0.2">
      <c r="A233" s="48">
        <f t="shared" si="48"/>
        <v>800</v>
      </c>
      <c r="B233" s="52">
        <f t="shared" si="51"/>
        <v>0</v>
      </c>
      <c r="C233" s="53">
        <f t="shared" si="52"/>
        <v>0</v>
      </c>
      <c r="D233" s="40"/>
      <c r="E233" s="48">
        <f t="shared" si="49"/>
        <v>600</v>
      </c>
      <c r="F233" s="52">
        <f t="shared" si="53"/>
        <v>0</v>
      </c>
      <c r="G233" s="53">
        <f t="shared" si="54"/>
        <v>0</v>
      </c>
      <c r="H233" s="40"/>
      <c r="I233" s="48">
        <f t="shared" si="50"/>
        <v>1000</v>
      </c>
      <c r="J233" s="52">
        <f t="shared" si="55"/>
        <v>0</v>
      </c>
      <c r="K233" s="53">
        <f t="shared" si="56"/>
        <v>0</v>
      </c>
      <c r="L233" s="40"/>
      <c r="M233" s="40"/>
      <c r="N233" s="40"/>
      <c r="O233" s="40"/>
      <c r="P233" s="40"/>
      <c r="Q233" s="40"/>
    </row>
    <row r="234" spans="1:17" hidden="1" x14ac:dyDescent="0.2">
      <c r="A234" s="48">
        <f t="shared" si="48"/>
        <v>820</v>
      </c>
      <c r="B234" s="52">
        <f t="shared" si="51"/>
        <v>0</v>
      </c>
      <c r="C234" s="53">
        <f t="shared" si="52"/>
        <v>0</v>
      </c>
      <c r="D234" s="40"/>
      <c r="E234" s="48">
        <f t="shared" si="49"/>
        <v>615</v>
      </c>
      <c r="F234" s="52">
        <f t="shared" si="53"/>
        <v>0</v>
      </c>
      <c r="G234" s="53">
        <f t="shared" si="54"/>
        <v>0</v>
      </c>
      <c r="H234" s="40"/>
      <c r="I234" s="48">
        <f t="shared" si="50"/>
        <v>1025</v>
      </c>
      <c r="J234" s="52">
        <f t="shared" si="55"/>
        <v>0</v>
      </c>
      <c r="K234" s="53">
        <f t="shared" si="56"/>
        <v>0</v>
      </c>
      <c r="L234" s="40"/>
      <c r="M234" s="40"/>
      <c r="N234" s="40"/>
      <c r="O234" s="40"/>
      <c r="P234" s="40"/>
      <c r="Q234" s="40"/>
    </row>
    <row r="235" spans="1:17" hidden="1" x14ac:dyDescent="0.2">
      <c r="A235" s="48">
        <f t="shared" si="48"/>
        <v>840</v>
      </c>
      <c r="B235" s="52">
        <f t="shared" si="51"/>
        <v>0</v>
      </c>
      <c r="C235" s="53">
        <f t="shared" si="52"/>
        <v>0</v>
      </c>
      <c r="D235" s="40"/>
      <c r="E235" s="48">
        <f t="shared" si="49"/>
        <v>630</v>
      </c>
      <c r="F235" s="52">
        <f t="shared" si="53"/>
        <v>0</v>
      </c>
      <c r="G235" s="53">
        <f t="shared" si="54"/>
        <v>0</v>
      </c>
      <c r="H235" s="40"/>
      <c r="I235" s="48">
        <f t="shared" si="50"/>
        <v>1050</v>
      </c>
      <c r="J235" s="52">
        <f t="shared" si="55"/>
        <v>0</v>
      </c>
      <c r="K235" s="53">
        <f t="shared" si="56"/>
        <v>0</v>
      </c>
      <c r="L235" s="40"/>
      <c r="M235" s="40"/>
      <c r="N235" s="40"/>
      <c r="O235" s="40"/>
      <c r="P235" s="40"/>
      <c r="Q235" s="40"/>
    </row>
    <row r="236" spans="1:17" hidden="1" x14ac:dyDescent="0.2">
      <c r="A236" s="48">
        <f t="shared" si="48"/>
        <v>860</v>
      </c>
      <c r="B236" s="52">
        <f t="shared" si="51"/>
        <v>0</v>
      </c>
      <c r="C236" s="53">
        <f t="shared" si="52"/>
        <v>0</v>
      </c>
      <c r="D236" s="40"/>
      <c r="E236" s="48">
        <f t="shared" si="49"/>
        <v>645</v>
      </c>
      <c r="F236" s="52">
        <f t="shared" si="53"/>
        <v>0</v>
      </c>
      <c r="G236" s="53">
        <f t="shared" si="54"/>
        <v>0</v>
      </c>
      <c r="H236" s="40"/>
      <c r="I236" s="48">
        <f t="shared" si="50"/>
        <v>1075</v>
      </c>
      <c r="J236" s="52">
        <f t="shared" si="55"/>
        <v>0</v>
      </c>
      <c r="K236" s="53">
        <f t="shared" si="56"/>
        <v>0</v>
      </c>
      <c r="L236" s="40"/>
      <c r="M236" s="40"/>
      <c r="N236" s="40"/>
      <c r="O236" s="40"/>
      <c r="P236" s="40"/>
      <c r="Q236" s="40"/>
    </row>
    <row r="237" spans="1:17" hidden="1" x14ac:dyDescent="0.2">
      <c r="A237" s="48">
        <f t="shared" si="48"/>
        <v>880</v>
      </c>
      <c r="B237" s="52">
        <f t="shared" si="51"/>
        <v>0</v>
      </c>
      <c r="C237" s="53">
        <f t="shared" si="52"/>
        <v>0</v>
      </c>
      <c r="D237" s="40"/>
      <c r="E237" s="48">
        <f t="shared" si="49"/>
        <v>660</v>
      </c>
      <c r="F237" s="52">
        <f t="shared" si="53"/>
        <v>0</v>
      </c>
      <c r="G237" s="53">
        <f t="shared" si="54"/>
        <v>0</v>
      </c>
      <c r="H237" s="40"/>
      <c r="I237" s="48">
        <f t="shared" si="50"/>
        <v>1100</v>
      </c>
      <c r="J237" s="52">
        <f t="shared" si="55"/>
        <v>0</v>
      </c>
      <c r="K237" s="53">
        <f t="shared" si="56"/>
        <v>0</v>
      </c>
      <c r="L237" s="40"/>
      <c r="M237" s="40"/>
      <c r="N237" s="40"/>
      <c r="O237" s="40"/>
      <c r="P237" s="40"/>
      <c r="Q237" s="40"/>
    </row>
    <row r="238" spans="1:17" hidden="1" x14ac:dyDescent="0.2">
      <c r="A238" s="48">
        <f t="shared" si="48"/>
        <v>900</v>
      </c>
      <c r="B238" s="52">
        <f t="shared" si="51"/>
        <v>0</v>
      </c>
      <c r="C238" s="53">
        <f t="shared" si="52"/>
        <v>0</v>
      </c>
      <c r="D238" s="40"/>
      <c r="E238" s="48">
        <f t="shared" si="49"/>
        <v>675</v>
      </c>
      <c r="F238" s="52">
        <f t="shared" si="53"/>
        <v>0</v>
      </c>
      <c r="G238" s="53">
        <f t="shared" si="54"/>
        <v>0</v>
      </c>
      <c r="H238" s="40"/>
      <c r="I238" s="48">
        <f t="shared" si="50"/>
        <v>1125</v>
      </c>
      <c r="J238" s="52">
        <f t="shared" si="55"/>
        <v>0</v>
      </c>
      <c r="K238" s="53">
        <f t="shared" si="56"/>
        <v>0</v>
      </c>
      <c r="L238" s="40"/>
      <c r="M238" s="40"/>
      <c r="N238" s="40"/>
      <c r="O238" s="40"/>
      <c r="P238" s="40"/>
      <c r="Q238" s="40"/>
    </row>
    <row r="239" spans="1:17" hidden="1" x14ac:dyDescent="0.2">
      <c r="A239" s="48">
        <f t="shared" si="48"/>
        <v>920</v>
      </c>
      <c r="B239" s="52">
        <f t="shared" si="51"/>
        <v>0</v>
      </c>
      <c r="C239" s="53">
        <f t="shared" si="52"/>
        <v>0</v>
      </c>
      <c r="D239" s="40"/>
      <c r="E239" s="48">
        <f t="shared" si="49"/>
        <v>690</v>
      </c>
      <c r="F239" s="52">
        <f t="shared" si="53"/>
        <v>0</v>
      </c>
      <c r="G239" s="53">
        <f t="shared" si="54"/>
        <v>0</v>
      </c>
      <c r="H239" s="40"/>
      <c r="I239" s="48">
        <f t="shared" si="50"/>
        <v>1150</v>
      </c>
      <c r="J239" s="52">
        <f t="shared" si="55"/>
        <v>0</v>
      </c>
      <c r="K239" s="53">
        <f t="shared" si="56"/>
        <v>0</v>
      </c>
      <c r="L239" s="40"/>
      <c r="M239" s="40"/>
      <c r="N239" s="40"/>
      <c r="O239" s="40"/>
      <c r="P239" s="40"/>
      <c r="Q239" s="40"/>
    </row>
    <row r="240" spans="1:17" hidden="1" x14ac:dyDescent="0.2">
      <c r="A240" s="48">
        <f t="shared" si="48"/>
        <v>940</v>
      </c>
      <c r="B240" s="52">
        <f t="shared" si="51"/>
        <v>0</v>
      </c>
      <c r="C240" s="53">
        <f t="shared" si="52"/>
        <v>0</v>
      </c>
      <c r="D240" s="40"/>
      <c r="E240" s="48">
        <f t="shared" si="49"/>
        <v>705</v>
      </c>
      <c r="F240" s="52">
        <f t="shared" si="53"/>
        <v>0</v>
      </c>
      <c r="G240" s="53">
        <f t="shared" si="54"/>
        <v>0</v>
      </c>
      <c r="H240" s="40"/>
      <c r="I240" s="48">
        <f t="shared" si="50"/>
        <v>1175</v>
      </c>
      <c r="J240" s="52">
        <f t="shared" si="55"/>
        <v>0</v>
      </c>
      <c r="K240" s="53">
        <f t="shared" si="56"/>
        <v>0</v>
      </c>
      <c r="L240" s="40"/>
      <c r="M240" s="40"/>
      <c r="N240" s="40"/>
      <c r="O240" s="40"/>
      <c r="P240" s="40"/>
      <c r="Q240" s="40"/>
    </row>
    <row r="241" spans="1:17" hidden="1" x14ac:dyDescent="0.2">
      <c r="A241" s="48">
        <f t="shared" si="48"/>
        <v>960</v>
      </c>
      <c r="B241" s="52">
        <f t="shared" si="51"/>
        <v>0</v>
      </c>
      <c r="C241" s="53">
        <f t="shared" si="52"/>
        <v>0</v>
      </c>
      <c r="D241" s="40"/>
      <c r="E241" s="48">
        <f t="shared" si="49"/>
        <v>720</v>
      </c>
      <c r="F241" s="52">
        <f t="shared" si="53"/>
        <v>0</v>
      </c>
      <c r="G241" s="53">
        <f t="shared" si="54"/>
        <v>0</v>
      </c>
      <c r="H241" s="40"/>
      <c r="I241" s="48">
        <f t="shared" si="50"/>
        <v>1200</v>
      </c>
      <c r="J241" s="52">
        <f t="shared" si="55"/>
        <v>0</v>
      </c>
      <c r="K241" s="53">
        <f t="shared" si="56"/>
        <v>0</v>
      </c>
      <c r="L241" s="40"/>
      <c r="M241" s="40"/>
      <c r="N241" s="40"/>
      <c r="O241" s="40"/>
      <c r="P241" s="40"/>
      <c r="Q241" s="40"/>
    </row>
    <row r="242" spans="1:17" hidden="1" x14ac:dyDescent="0.2">
      <c r="A242" s="48">
        <f t="shared" si="48"/>
        <v>980</v>
      </c>
      <c r="B242" s="52">
        <f t="shared" si="51"/>
        <v>0</v>
      </c>
      <c r="C242" s="53">
        <f t="shared" si="52"/>
        <v>0</v>
      </c>
      <c r="D242" s="40"/>
      <c r="E242" s="48">
        <f t="shared" si="49"/>
        <v>735</v>
      </c>
      <c r="F242" s="52">
        <f t="shared" si="53"/>
        <v>0</v>
      </c>
      <c r="G242" s="53">
        <f t="shared" si="54"/>
        <v>0</v>
      </c>
      <c r="H242" s="40"/>
      <c r="I242" s="48">
        <f t="shared" si="50"/>
        <v>1225</v>
      </c>
      <c r="J242" s="52">
        <f t="shared" si="55"/>
        <v>0</v>
      </c>
      <c r="K242" s="53">
        <f t="shared" si="56"/>
        <v>0</v>
      </c>
      <c r="L242" s="40"/>
      <c r="M242" s="40"/>
      <c r="N242" s="40"/>
      <c r="O242" s="40"/>
      <c r="P242" s="40"/>
      <c r="Q242" s="40"/>
    </row>
    <row r="243" spans="1:17" hidden="1" x14ac:dyDescent="0.2">
      <c r="A243" s="48">
        <f t="shared" si="48"/>
        <v>1000</v>
      </c>
      <c r="B243" s="52">
        <f t="shared" si="51"/>
        <v>0</v>
      </c>
      <c r="C243" s="53">
        <f t="shared" si="52"/>
        <v>0</v>
      </c>
      <c r="D243" s="40"/>
      <c r="E243" s="48">
        <f t="shared" si="49"/>
        <v>750</v>
      </c>
      <c r="F243" s="52">
        <f t="shared" si="53"/>
        <v>0</v>
      </c>
      <c r="G243" s="53">
        <f t="shared" si="54"/>
        <v>0</v>
      </c>
      <c r="H243" s="40"/>
      <c r="I243" s="48">
        <f t="shared" si="50"/>
        <v>1250</v>
      </c>
      <c r="J243" s="52">
        <f t="shared" si="55"/>
        <v>0</v>
      </c>
      <c r="K243" s="53">
        <f t="shared" si="56"/>
        <v>0</v>
      </c>
      <c r="L243" s="40"/>
      <c r="M243" s="40"/>
      <c r="N243" s="40"/>
      <c r="O243" s="40"/>
      <c r="P243" s="40"/>
      <c r="Q243" s="40"/>
    </row>
    <row r="244" spans="1:17" x14ac:dyDescent="0.2">
      <c r="A244" s="48" t="str">
        <f>'LCC-kalkyl'!A244</f>
        <v>Nuvärde stilleståndstid</v>
      </c>
      <c r="B244" s="35">
        <f>SUM(C194:C243)</f>
        <v>2281.9347310064604</v>
      </c>
      <c r="C244" s="16"/>
      <c r="D244" s="40"/>
      <c r="E244" s="48" t="str">
        <f>'LCC-kalkyl'!E244</f>
        <v>Nuvärde stilleståndstid</v>
      </c>
      <c r="F244" s="30">
        <f>SUM(G194:G243)</f>
        <v>3454.3326827467808</v>
      </c>
      <c r="G244" s="16"/>
      <c r="H244" s="40"/>
      <c r="I244" s="48" t="str">
        <f>'LCC-kalkyl'!I244</f>
        <v>Nuvärde stilleståndstid</v>
      </c>
      <c r="J244" s="30">
        <f>SUM(K194:K243)</f>
        <v>2250.7008135237825</v>
      </c>
      <c r="K244" s="16"/>
      <c r="L244" s="40"/>
      <c r="M244" s="40"/>
      <c r="N244" s="40"/>
      <c r="O244" s="40"/>
      <c r="P244" s="40"/>
      <c r="Q244" s="40"/>
    </row>
    <row r="245" spans="1:17" x14ac:dyDescent="0.2">
      <c r="A245" s="47"/>
      <c r="B245" s="35"/>
      <c r="C245" s="16"/>
      <c r="D245" s="40"/>
      <c r="E245" s="47"/>
      <c r="F245" s="30"/>
      <c r="G245" s="16"/>
      <c r="H245" s="40"/>
      <c r="I245" s="47"/>
      <c r="J245" s="30"/>
      <c r="K245" s="16"/>
      <c r="L245" s="40"/>
      <c r="M245" s="54"/>
      <c r="N245" s="40"/>
      <c r="O245" s="40"/>
      <c r="P245" s="40"/>
      <c r="Q245" s="40"/>
    </row>
    <row r="246" spans="1:17" x14ac:dyDescent="0.2">
      <c r="A246" s="36" t="s">
        <v>164</v>
      </c>
      <c r="B246" s="37"/>
      <c r="C246" s="22"/>
      <c r="D246" s="40"/>
      <c r="E246" s="36" t="s">
        <v>164</v>
      </c>
      <c r="F246" s="38"/>
      <c r="G246" s="22"/>
      <c r="H246" s="40"/>
      <c r="I246" s="36" t="s">
        <v>164</v>
      </c>
      <c r="J246" s="38"/>
      <c r="K246" s="22"/>
      <c r="L246" s="40"/>
      <c r="M246" s="40"/>
      <c r="N246" s="40"/>
      <c r="O246" s="40"/>
      <c r="P246" s="40"/>
      <c r="Q246" s="40"/>
    </row>
    <row r="247" spans="1:17" x14ac:dyDescent="0.2">
      <c r="A247" s="9" t="s">
        <v>19</v>
      </c>
      <c r="B247" s="45">
        <f>'LCC-kalkyl'!B247</f>
        <v>20</v>
      </c>
      <c r="C247" s="19" t="s">
        <v>7</v>
      </c>
      <c r="D247" s="40"/>
      <c r="E247" s="9" t="s">
        <v>19</v>
      </c>
      <c r="F247" s="45">
        <f>'LCC-kalkyl'!F247</f>
        <v>20</v>
      </c>
      <c r="G247" s="19" t="s">
        <v>7</v>
      </c>
      <c r="H247" s="40"/>
      <c r="I247" s="9" t="s">
        <v>19</v>
      </c>
      <c r="J247" s="45">
        <f>'LCC-kalkyl'!J247</f>
        <v>20</v>
      </c>
      <c r="K247" s="19" t="s">
        <v>7</v>
      </c>
      <c r="L247" s="40"/>
      <c r="M247" s="40"/>
      <c r="N247" s="40"/>
      <c r="O247" s="40"/>
      <c r="P247" s="40"/>
      <c r="Q247" s="40"/>
    </row>
    <row r="248" spans="1:17" ht="13.5" customHeight="1" x14ac:dyDescent="0.2">
      <c r="A248" s="11" t="s">
        <v>18</v>
      </c>
      <c r="B248" s="30">
        <f>'LCC-kalkyl'!B248</f>
        <v>20000</v>
      </c>
      <c r="C248" s="13"/>
      <c r="D248" s="40"/>
      <c r="E248" s="11" t="s">
        <v>18</v>
      </c>
      <c r="F248" s="30">
        <f>'LCC-kalkyl'!F248</f>
        <v>15000</v>
      </c>
      <c r="G248" s="13"/>
      <c r="H248" s="40"/>
      <c r="I248" s="11" t="s">
        <v>18</v>
      </c>
      <c r="J248" s="30">
        <f>'LCC-kalkyl'!J248</f>
        <v>17000</v>
      </c>
      <c r="K248" s="13"/>
      <c r="L248" s="40"/>
      <c r="M248" s="40"/>
      <c r="N248" s="40"/>
      <c r="O248" s="40"/>
      <c r="P248" s="40"/>
      <c r="Q248" s="40"/>
    </row>
    <row r="249" spans="1:17" hidden="1" x14ac:dyDescent="0.2">
      <c r="A249" s="25" t="s">
        <v>8</v>
      </c>
      <c r="B249" s="35"/>
      <c r="C249" s="27" t="s">
        <v>9</v>
      </c>
      <c r="D249" s="40"/>
      <c r="E249" s="25" t="s">
        <v>8</v>
      </c>
      <c r="F249" s="35"/>
      <c r="G249" s="27" t="s">
        <v>9</v>
      </c>
      <c r="H249" s="40"/>
      <c r="I249" s="25" t="s">
        <v>8</v>
      </c>
      <c r="J249" s="35"/>
      <c r="K249" s="27" t="s">
        <v>9</v>
      </c>
      <c r="L249" s="40"/>
      <c r="M249" s="40"/>
      <c r="N249" s="40"/>
      <c r="O249" s="40"/>
      <c r="P249" s="40"/>
      <c r="Q249" s="40"/>
    </row>
    <row r="250" spans="1:17" hidden="1" x14ac:dyDescent="0.2">
      <c r="A250" s="48">
        <f>B247</f>
        <v>20</v>
      </c>
      <c r="B250" s="52">
        <f t="shared" ref="B250:B281" si="57">IF(A250&lt;=$B$11,A250,0)</f>
        <v>20</v>
      </c>
      <c r="C250" s="53">
        <f t="shared" ref="C250:C281" si="58">IF(B250&gt;=1,$B$248/POWER(1+$B$7,B250),0)</f>
        <v>9127.7389240258417</v>
      </c>
      <c r="D250" s="40"/>
      <c r="E250" s="48">
        <f>F247</f>
        <v>20</v>
      </c>
      <c r="F250" s="52">
        <f t="shared" ref="F250:F281" si="59">IF(E250&lt;=$B$11,E250,0)</f>
        <v>20</v>
      </c>
      <c r="G250" s="53">
        <f t="shared" ref="G250:G281" si="60">IF(F250&gt;=1,$F$248/POWER(1+$B$7,F250),0)</f>
        <v>6845.8041930193813</v>
      </c>
      <c r="H250" s="40"/>
      <c r="I250" s="48">
        <f>J247</f>
        <v>20</v>
      </c>
      <c r="J250" s="52">
        <f t="shared" ref="J250:J281" si="61">IF(I250&lt;=$B$11,I250,0)</f>
        <v>20</v>
      </c>
      <c r="K250" s="53">
        <f t="shared" ref="K250:K281" si="62">IF(J250&gt;=1,$J$248/POWER(1+$B$7,J250),0)</f>
        <v>7758.5780854219647</v>
      </c>
      <c r="L250" s="40"/>
      <c r="M250" s="40"/>
      <c r="N250" s="40"/>
      <c r="O250" s="40"/>
      <c r="P250" s="40"/>
      <c r="Q250" s="40"/>
    </row>
    <row r="251" spans="1:17" hidden="1" x14ac:dyDescent="0.2">
      <c r="A251" s="48">
        <f>$B$247+A250</f>
        <v>40</v>
      </c>
      <c r="B251" s="52">
        <f t="shared" si="57"/>
        <v>0</v>
      </c>
      <c r="C251" s="53">
        <f t="shared" si="58"/>
        <v>0</v>
      </c>
      <c r="D251" s="40"/>
      <c r="E251" s="48">
        <f>F247+E250</f>
        <v>40</v>
      </c>
      <c r="F251" s="52">
        <f t="shared" si="59"/>
        <v>0</v>
      </c>
      <c r="G251" s="53">
        <f t="shared" si="60"/>
        <v>0</v>
      </c>
      <c r="H251" s="40"/>
      <c r="I251" s="48">
        <f>$J$247+I250</f>
        <v>40</v>
      </c>
      <c r="J251" s="52">
        <f t="shared" si="61"/>
        <v>0</v>
      </c>
      <c r="K251" s="53">
        <f t="shared" si="62"/>
        <v>0</v>
      </c>
      <c r="L251" s="40"/>
      <c r="M251" s="40"/>
      <c r="N251" s="40"/>
      <c r="O251" s="40"/>
      <c r="P251" s="40"/>
      <c r="Q251" s="40"/>
    </row>
    <row r="252" spans="1:17" hidden="1" x14ac:dyDescent="0.2">
      <c r="A252" s="48">
        <f t="shared" ref="A252:A299" si="63">$B$247+A251</f>
        <v>60</v>
      </c>
      <c r="B252" s="52">
        <f t="shared" si="57"/>
        <v>0</v>
      </c>
      <c r="C252" s="53">
        <f t="shared" si="58"/>
        <v>0</v>
      </c>
      <c r="D252" s="40"/>
      <c r="E252" s="48">
        <f t="shared" ref="E252:E299" si="64">F248+E251</f>
        <v>15040</v>
      </c>
      <c r="F252" s="52">
        <f t="shared" si="59"/>
        <v>0</v>
      </c>
      <c r="G252" s="53">
        <f t="shared" si="60"/>
        <v>0</v>
      </c>
      <c r="H252" s="40"/>
      <c r="I252" s="48">
        <f t="shared" ref="I252:I299" si="65">$J$247+I251</f>
        <v>60</v>
      </c>
      <c r="J252" s="52">
        <f t="shared" si="61"/>
        <v>0</v>
      </c>
      <c r="K252" s="53">
        <f t="shared" si="62"/>
        <v>0</v>
      </c>
      <c r="L252" s="40"/>
      <c r="M252" s="40"/>
      <c r="N252" s="40"/>
      <c r="O252" s="40"/>
      <c r="P252" s="40"/>
      <c r="Q252" s="40"/>
    </row>
    <row r="253" spans="1:17" hidden="1" x14ac:dyDescent="0.2">
      <c r="A253" s="48">
        <f t="shared" si="63"/>
        <v>80</v>
      </c>
      <c r="B253" s="52">
        <f t="shared" si="57"/>
        <v>0</v>
      </c>
      <c r="C253" s="53">
        <f t="shared" si="58"/>
        <v>0</v>
      </c>
      <c r="D253" s="40"/>
      <c r="E253" s="48">
        <f t="shared" si="64"/>
        <v>15040</v>
      </c>
      <c r="F253" s="52">
        <f t="shared" si="59"/>
        <v>0</v>
      </c>
      <c r="G253" s="53">
        <f t="shared" si="60"/>
        <v>0</v>
      </c>
      <c r="H253" s="40"/>
      <c r="I253" s="48">
        <f t="shared" si="65"/>
        <v>80</v>
      </c>
      <c r="J253" s="52">
        <f t="shared" si="61"/>
        <v>0</v>
      </c>
      <c r="K253" s="53">
        <f t="shared" si="62"/>
        <v>0</v>
      </c>
      <c r="L253" s="40"/>
      <c r="M253" s="40"/>
      <c r="N253" s="40"/>
      <c r="O253" s="40"/>
      <c r="P253" s="40"/>
      <c r="Q253" s="40"/>
    </row>
    <row r="254" spans="1:17" hidden="1" x14ac:dyDescent="0.2">
      <c r="A254" s="48">
        <f t="shared" si="63"/>
        <v>100</v>
      </c>
      <c r="B254" s="52">
        <f t="shared" si="57"/>
        <v>0</v>
      </c>
      <c r="C254" s="53">
        <f t="shared" si="58"/>
        <v>0</v>
      </c>
      <c r="D254" s="40"/>
      <c r="E254" s="48">
        <f t="shared" si="64"/>
        <v>15060</v>
      </c>
      <c r="F254" s="52">
        <f t="shared" si="59"/>
        <v>0</v>
      </c>
      <c r="G254" s="53">
        <f t="shared" si="60"/>
        <v>0</v>
      </c>
      <c r="H254" s="40"/>
      <c r="I254" s="48">
        <f t="shared" si="65"/>
        <v>100</v>
      </c>
      <c r="J254" s="52">
        <f t="shared" si="61"/>
        <v>0</v>
      </c>
      <c r="K254" s="53">
        <f t="shared" si="62"/>
        <v>0</v>
      </c>
      <c r="L254" s="40"/>
      <c r="M254" s="40"/>
      <c r="N254" s="40"/>
      <c r="O254" s="40"/>
      <c r="P254" s="40"/>
      <c r="Q254" s="40"/>
    </row>
    <row r="255" spans="1:17" hidden="1" x14ac:dyDescent="0.2">
      <c r="A255" s="48">
        <f t="shared" si="63"/>
        <v>120</v>
      </c>
      <c r="B255" s="52">
        <f t="shared" si="57"/>
        <v>0</v>
      </c>
      <c r="C255" s="53">
        <f t="shared" si="58"/>
        <v>0</v>
      </c>
      <c r="D255" s="40"/>
      <c r="E255" s="48">
        <f t="shared" si="64"/>
        <v>15060</v>
      </c>
      <c r="F255" s="52">
        <f t="shared" si="59"/>
        <v>0</v>
      </c>
      <c r="G255" s="53">
        <f t="shared" si="60"/>
        <v>0</v>
      </c>
      <c r="H255" s="40"/>
      <c r="I255" s="48">
        <f t="shared" si="65"/>
        <v>120</v>
      </c>
      <c r="J255" s="52">
        <f t="shared" si="61"/>
        <v>0</v>
      </c>
      <c r="K255" s="53">
        <f t="shared" si="62"/>
        <v>0</v>
      </c>
      <c r="L255" s="40"/>
      <c r="M255" s="40"/>
      <c r="N255" s="40"/>
      <c r="O255" s="40"/>
      <c r="P255" s="40"/>
      <c r="Q255" s="40"/>
    </row>
    <row r="256" spans="1:17" hidden="1" x14ac:dyDescent="0.2">
      <c r="A256" s="48">
        <f t="shared" si="63"/>
        <v>140</v>
      </c>
      <c r="B256" s="52">
        <f t="shared" si="57"/>
        <v>0</v>
      </c>
      <c r="C256" s="53">
        <f t="shared" si="58"/>
        <v>0</v>
      </c>
      <c r="D256" s="40"/>
      <c r="E256" s="48">
        <f t="shared" si="64"/>
        <v>15060</v>
      </c>
      <c r="F256" s="52">
        <f t="shared" si="59"/>
        <v>0</v>
      </c>
      <c r="G256" s="53">
        <f t="shared" si="60"/>
        <v>0</v>
      </c>
      <c r="H256" s="40"/>
      <c r="I256" s="48">
        <f t="shared" si="65"/>
        <v>140</v>
      </c>
      <c r="J256" s="52">
        <f t="shared" si="61"/>
        <v>0</v>
      </c>
      <c r="K256" s="53">
        <f t="shared" si="62"/>
        <v>0</v>
      </c>
      <c r="L256" s="40"/>
      <c r="M256" s="40"/>
      <c r="N256" s="40"/>
      <c r="O256" s="40"/>
      <c r="P256" s="40"/>
      <c r="Q256" s="40"/>
    </row>
    <row r="257" spans="1:17" hidden="1" x14ac:dyDescent="0.2">
      <c r="A257" s="48">
        <f t="shared" si="63"/>
        <v>160</v>
      </c>
      <c r="B257" s="52">
        <f t="shared" si="57"/>
        <v>0</v>
      </c>
      <c r="C257" s="53">
        <f t="shared" si="58"/>
        <v>0</v>
      </c>
      <c r="D257" s="40"/>
      <c r="E257" s="48">
        <f t="shared" si="64"/>
        <v>15060</v>
      </c>
      <c r="F257" s="52">
        <f t="shared" si="59"/>
        <v>0</v>
      </c>
      <c r="G257" s="53">
        <f t="shared" si="60"/>
        <v>0</v>
      </c>
      <c r="H257" s="40"/>
      <c r="I257" s="48">
        <f t="shared" si="65"/>
        <v>160</v>
      </c>
      <c r="J257" s="52">
        <f t="shared" si="61"/>
        <v>0</v>
      </c>
      <c r="K257" s="53">
        <f t="shared" si="62"/>
        <v>0</v>
      </c>
      <c r="L257" s="40"/>
      <c r="M257" s="40"/>
      <c r="N257" s="40"/>
      <c r="O257" s="40"/>
      <c r="P257" s="40"/>
      <c r="Q257" s="40"/>
    </row>
    <row r="258" spans="1:17" hidden="1" x14ac:dyDescent="0.2">
      <c r="A258" s="48">
        <f t="shared" si="63"/>
        <v>180</v>
      </c>
      <c r="B258" s="52">
        <f t="shared" si="57"/>
        <v>0</v>
      </c>
      <c r="C258" s="53">
        <f t="shared" si="58"/>
        <v>0</v>
      </c>
      <c r="D258" s="40"/>
      <c r="E258" s="48">
        <f t="shared" si="64"/>
        <v>15060</v>
      </c>
      <c r="F258" s="52">
        <f t="shared" si="59"/>
        <v>0</v>
      </c>
      <c r="G258" s="53">
        <f t="shared" si="60"/>
        <v>0</v>
      </c>
      <c r="H258" s="40"/>
      <c r="I258" s="48">
        <f t="shared" si="65"/>
        <v>180</v>
      </c>
      <c r="J258" s="52">
        <f t="shared" si="61"/>
        <v>0</v>
      </c>
      <c r="K258" s="53">
        <f t="shared" si="62"/>
        <v>0</v>
      </c>
      <c r="L258" s="40"/>
      <c r="M258" s="40"/>
      <c r="N258" s="40"/>
      <c r="O258" s="40"/>
      <c r="P258" s="40"/>
      <c r="Q258" s="40"/>
    </row>
    <row r="259" spans="1:17" hidden="1" x14ac:dyDescent="0.2">
      <c r="A259" s="48">
        <f t="shared" si="63"/>
        <v>200</v>
      </c>
      <c r="B259" s="52">
        <f t="shared" si="57"/>
        <v>0</v>
      </c>
      <c r="C259" s="53">
        <f t="shared" si="58"/>
        <v>0</v>
      </c>
      <c r="D259" s="40"/>
      <c r="E259" s="48">
        <f t="shared" si="64"/>
        <v>15060</v>
      </c>
      <c r="F259" s="52">
        <f t="shared" si="59"/>
        <v>0</v>
      </c>
      <c r="G259" s="53">
        <f t="shared" si="60"/>
        <v>0</v>
      </c>
      <c r="H259" s="40"/>
      <c r="I259" s="48">
        <f t="shared" si="65"/>
        <v>200</v>
      </c>
      <c r="J259" s="52">
        <f t="shared" si="61"/>
        <v>0</v>
      </c>
      <c r="K259" s="53">
        <f t="shared" si="62"/>
        <v>0</v>
      </c>
      <c r="L259" s="40"/>
      <c r="M259" s="40"/>
      <c r="N259" s="40"/>
      <c r="O259" s="40"/>
      <c r="P259" s="40"/>
      <c r="Q259" s="40"/>
    </row>
    <row r="260" spans="1:17" hidden="1" x14ac:dyDescent="0.2">
      <c r="A260" s="48">
        <f t="shared" si="63"/>
        <v>220</v>
      </c>
      <c r="B260" s="52">
        <f t="shared" si="57"/>
        <v>0</v>
      </c>
      <c r="C260" s="53">
        <f t="shared" si="58"/>
        <v>0</v>
      </c>
      <c r="D260" s="40"/>
      <c r="E260" s="48">
        <f t="shared" si="64"/>
        <v>15060</v>
      </c>
      <c r="F260" s="52">
        <f t="shared" si="59"/>
        <v>0</v>
      </c>
      <c r="G260" s="53">
        <f t="shared" si="60"/>
        <v>0</v>
      </c>
      <c r="H260" s="40"/>
      <c r="I260" s="48">
        <f t="shared" si="65"/>
        <v>220</v>
      </c>
      <c r="J260" s="52">
        <f t="shared" si="61"/>
        <v>0</v>
      </c>
      <c r="K260" s="53">
        <f t="shared" si="62"/>
        <v>0</v>
      </c>
      <c r="L260" s="40"/>
      <c r="M260" s="40"/>
      <c r="N260" s="40"/>
      <c r="O260" s="40"/>
      <c r="P260" s="40"/>
      <c r="Q260" s="40"/>
    </row>
    <row r="261" spans="1:17" hidden="1" x14ac:dyDescent="0.2">
      <c r="A261" s="48">
        <f t="shared" si="63"/>
        <v>240</v>
      </c>
      <c r="B261" s="52">
        <f t="shared" si="57"/>
        <v>0</v>
      </c>
      <c r="C261" s="53">
        <f t="shared" si="58"/>
        <v>0</v>
      </c>
      <c r="D261" s="40"/>
      <c r="E261" s="48">
        <f t="shared" si="64"/>
        <v>15060</v>
      </c>
      <c r="F261" s="52">
        <f t="shared" si="59"/>
        <v>0</v>
      </c>
      <c r="G261" s="53">
        <f t="shared" si="60"/>
        <v>0</v>
      </c>
      <c r="H261" s="40"/>
      <c r="I261" s="48">
        <f t="shared" si="65"/>
        <v>240</v>
      </c>
      <c r="J261" s="52">
        <f t="shared" si="61"/>
        <v>0</v>
      </c>
      <c r="K261" s="53">
        <f t="shared" si="62"/>
        <v>0</v>
      </c>
      <c r="L261" s="40"/>
      <c r="M261" s="40"/>
      <c r="N261" s="40"/>
      <c r="O261" s="40"/>
      <c r="P261" s="40"/>
      <c r="Q261" s="40"/>
    </row>
    <row r="262" spans="1:17" hidden="1" x14ac:dyDescent="0.2">
      <c r="A262" s="48">
        <f t="shared" si="63"/>
        <v>260</v>
      </c>
      <c r="B262" s="52">
        <f t="shared" si="57"/>
        <v>0</v>
      </c>
      <c r="C262" s="53">
        <f t="shared" si="58"/>
        <v>0</v>
      </c>
      <c r="D262" s="40"/>
      <c r="E262" s="48">
        <f t="shared" si="64"/>
        <v>15060</v>
      </c>
      <c r="F262" s="52">
        <f t="shared" si="59"/>
        <v>0</v>
      </c>
      <c r="G262" s="53">
        <f t="shared" si="60"/>
        <v>0</v>
      </c>
      <c r="H262" s="40"/>
      <c r="I262" s="48">
        <f t="shared" si="65"/>
        <v>260</v>
      </c>
      <c r="J262" s="52">
        <f t="shared" si="61"/>
        <v>0</v>
      </c>
      <c r="K262" s="53">
        <f t="shared" si="62"/>
        <v>0</v>
      </c>
      <c r="L262" s="40"/>
      <c r="M262" s="40"/>
      <c r="N262" s="40"/>
      <c r="O262" s="40"/>
      <c r="P262" s="40"/>
      <c r="Q262" s="40"/>
    </row>
    <row r="263" spans="1:17" hidden="1" x14ac:dyDescent="0.2">
      <c r="A263" s="48">
        <f t="shared" si="63"/>
        <v>280</v>
      </c>
      <c r="B263" s="52">
        <f t="shared" si="57"/>
        <v>0</v>
      </c>
      <c r="C263" s="53">
        <f t="shared" si="58"/>
        <v>0</v>
      </c>
      <c r="D263" s="40"/>
      <c r="E263" s="48">
        <f t="shared" si="64"/>
        <v>15060</v>
      </c>
      <c r="F263" s="52">
        <f t="shared" si="59"/>
        <v>0</v>
      </c>
      <c r="G263" s="53">
        <f t="shared" si="60"/>
        <v>0</v>
      </c>
      <c r="H263" s="40"/>
      <c r="I263" s="48">
        <f t="shared" si="65"/>
        <v>280</v>
      </c>
      <c r="J263" s="52">
        <f t="shared" si="61"/>
        <v>0</v>
      </c>
      <c r="K263" s="53">
        <f t="shared" si="62"/>
        <v>0</v>
      </c>
      <c r="L263" s="40"/>
      <c r="M263" s="40"/>
      <c r="N263" s="40"/>
      <c r="O263" s="40"/>
      <c r="P263" s="40"/>
      <c r="Q263" s="40"/>
    </row>
    <row r="264" spans="1:17" hidden="1" x14ac:dyDescent="0.2">
      <c r="A264" s="48">
        <f t="shared" si="63"/>
        <v>300</v>
      </c>
      <c r="B264" s="52">
        <f t="shared" si="57"/>
        <v>0</v>
      </c>
      <c r="C264" s="53">
        <f t="shared" si="58"/>
        <v>0</v>
      </c>
      <c r="D264" s="40"/>
      <c r="E264" s="48">
        <f t="shared" si="64"/>
        <v>15060</v>
      </c>
      <c r="F264" s="52">
        <f t="shared" si="59"/>
        <v>0</v>
      </c>
      <c r="G264" s="53">
        <f t="shared" si="60"/>
        <v>0</v>
      </c>
      <c r="H264" s="40"/>
      <c r="I264" s="48">
        <f t="shared" si="65"/>
        <v>300</v>
      </c>
      <c r="J264" s="52">
        <f t="shared" si="61"/>
        <v>0</v>
      </c>
      <c r="K264" s="53">
        <f t="shared" si="62"/>
        <v>0</v>
      </c>
      <c r="L264" s="40"/>
      <c r="M264" s="40"/>
      <c r="N264" s="40"/>
      <c r="O264" s="40"/>
      <c r="P264" s="40"/>
      <c r="Q264" s="40"/>
    </row>
    <row r="265" spans="1:17" hidden="1" x14ac:dyDescent="0.2">
      <c r="A265" s="48">
        <f t="shared" si="63"/>
        <v>320</v>
      </c>
      <c r="B265" s="52">
        <f t="shared" si="57"/>
        <v>0</v>
      </c>
      <c r="C265" s="53">
        <f t="shared" si="58"/>
        <v>0</v>
      </c>
      <c r="D265" s="40"/>
      <c r="E265" s="48">
        <f t="shared" si="64"/>
        <v>15060</v>
      </c>
      <c r="F265" s="52">
        <f t="shared" si="59"/>
        <v>0</v>
      </c>
      <c r="G265" s="53">
        <f t="shared" si="60"/>
        <v>0</v>
      </c>
      <c r="H265" s="40"/>
      <c r="I265" s="48">
        <f t="shared" si="65"/>
        <v>320</v>
      </c>
      <c r="J265" s="52">
        <f t="shared" si="61"/>
        <v>0</v>
      </c>
      <c r="K265" s="53">
        <f t="shared" si="62"/>
        <v>0</v>
      </c>
      <c r="L265" s="40"/>
      <c r="M265" s="40"/>
      <c r="N265" s="40"/>
      <c r="O265" s="40"/>
      <c r="P265" s="40"/>
      <c r="Q265" s="40"/>
    </row>
    <row r="266" spans="1:17" hidden="1" x14ac:dyDescent="0.2">
      <c r="A266" s="48">
        <f t="shared" si="63"/>
        <v>340</v>
      </c>
      <c r="B266" s="52">
        <f t="shared" si="57"/>
        <v>0</v>
      </c>
      <c r="C266" s="53">
        <f t="shared" si="58"/>
        <v>0</v>
      </c>
      <c r="D266" s="40"/>
      <c r="E266" s="48">
        <f t="shared" si="64"/>
        <v>15060</v>
      </c>
      <c r="F266" s="52">
        <f t="shared" si="59"/>
        <v>0</v>
      </c>
      <c r="G266" s="53">
        <f t="shared" si="60"/>
        <v>0</v>
      </c>
      <c r="H266" s="40"/>
      <c r="I266" s="48">
        <f t="shared" si="65"/>
        <v>340</v>
      </c>
      <c r="J266" s="52">
        <f t="shared" si="61"/>
        <v>0</v>
      </c>
      <c r="K266" s="53">
        <f t="shared" si="62"/>
        <v>0</v>
      </c>
      <c r="L266" s="40"/>
      <c r="M266" s="40"/>
      <c r="N266" s="40"/>
      <c r="O266" s="40"/>
      <c r="P266" s="40"/>
      <c r="Q266" s="40"/>
    </row>
    <row r="267" spans="1:17" hidden="1" x14ac:dyDescent="0.2">
      <c r="A267" s="48">
        <f t="shared" si="63"/>
        <v>360</v>
      </c>
      <c r="B267" s="52">
        <f t="shared" si="57"/>
        <v>0</v>
      </c>
      <c r="C267" s="53">
        <f t="shared" si="58"/>
        <v>0</v>
      </c>
      <c r="D267" s="40"/>
      <c r="E267" s="48">
        <f t="shared" si="64"/>
        <v>15060</v>
      </c>
      <c r="F267" s="52">
        <f t="shared" si="59"/>
        <v>0</v>
      </c>
      <c r="G267" s="53">
        <f t="shared" si="60"/>
        <v>0</v>
      </c>
      <c r="H267" s="40"/>
      <c r="I267" s="48">
        <f t="shared" si="65"/>
        <v>360</v>
      </c>
      <c r="J267" s="52">
        <f t="shared" si="61"/>
        <v>0</v>
      </c>
      <c r="K267" s="53">
        <f t="shared" si="62"/>
        <v>0</v>
      </c>
      <c r="L267" s="40"/>
      <c r="M267" s="40"/>
      <c r="N267" s="40"/>
      <c r="O267" s="40"/>
      <c r="P267" s="40"/>
      <c r="Q267" s="40"/>
    </row>
    <row r="268" spans="1:17" hidden="1" x14ac:dyDescent="0.2">
      <c r="A268" s="48">
        <f t="shared" si="63"/>
        <v>380</v>
      </c>
      <c r="B268" s="52">
        <f t="shared" si="57"/>
        <v>0</v>
      </c>
      <c r="C268" s="53">
        <f t="shared" si="58"/>
        <v>0</v>
      </c>
      <c r="D268" s="40"/>
      <c r="E268" s="48">
        <f t="shared" si="64"/>
        <v>15060</v>
      </c>
      <c r="F268" s="52">
        <f t="shared" si="59"/>
        <v>0</v>
      </c>
      <c r="G268" s="53">
        <f t="shared" si="60"/>
        <v>0</v>
      </c>
      <c r="H268" s="40"/>
      <c r="I268" s="48">
        <f t="shared" si="65"/>
        <v>380</v>
      </c>
      <c r="J268" s="52">
        <f t="shared" si="61"/>
        <v>0</v>
      </c>
      <c r="K268" s="53">
        <f t="shared" si="62"/>
        <v>0</v>
      </c>
      <c r="L268" s="40"/>
      <c r="M268" s="40"/>
      <c r="N268" s="40"/>
      <c r="O268" s="40"/>
      <c r="P268" s="40"/>
      <c r="Q268" s="40"/>
    </row>
    <row r="269" spans="1:17" hidden="1" x14ac:dyDescent="0.2">
      <c r="A269" s="48">
        <f t="shared" si="63"/>
        <v>400</v>
      </c>
      <c r="B269" s="52">
        <f t="shared" si="57"/>
        <v>0</v>
      </c>
      <c r="C269" s="53">
        <f t="shared" si="58"/>
        <v>0</v>
      </c>
      <c r="D269" s="40"/>
      <c r="E269" s="48">
        <f t="shared" si="64"/>
        <v>15060</v>
      </c>
      <c r="F269" s="52">
        <f t="shared" si="59"/>
        <v>0</v>
      </c>
      <c r="G269" s="53">
        <f t="shared" si="60"/>
        <v>0</v>
      </c>
      <c r="H269" s="40"/>
      <c r="I269" s="48">
        <f t="shared" si="65"/>
        <v>400</v>
      </c>
      <c r="J269" s="52">
        <f t="shared" si="61"/>
        <v>0</v>
      </c>
      <c r="K269" s="53">
        <f t="shared" si="62"/>
        <v>0</v>
      </c>
      <c r="L269" s="40"/>
      <c r="M269" s="40"/>
      <c r="N269" s="40"/>
      <c r="O269" s="40"/>
      <c r="P269" s="40"/>
      <c r="Q269" s="40"/>
    </row>
    <row r="270" spans="1:17" hidden="1" x14ac:dyDescent="0.2">
      <c r="A270" s="48">
        <f t="shared" si="63"/>
        <v>420</v>
      </c>
      <c r="B270" s="52">
        <f t="shared" si="57"/>
        <v>0</v>
      </c>
      <c r="C270" s="53">
        <f t="shared" si="58"/>
        <v>0</v>
      </c>
      <c r="D270" s="40"/>
      <c r="E270" s="48">
        <f t="shared" si="64"/>
        <v>15060</v>
      </c>
      <c r="F270" s="52">
        <f t="shared" si="59"/>
        <v>0</v>
      </c>
      <c r="G270" s="53">
        <f t="shared" si="60"/>
        <v>0</v>
      </c>
      <c r="H270" s="40"/>
      <c r="I270" s="48">
        <f t="shared" si="65"/>
        <v>420</v>
      </c>
      <c r="J270" s="52">
        <f t="shared" si="61"/>
        <v>0</v>
      </c>
      <c r="K270" s="53">
        <f t="shared" si="62"/>
        <v>0</v>
      </c>
      <c r="L270" s="40"/>
      <c r="M270" s="40"/>
      <c r="N270" s="40"/>
      <c r="O270" s="40"/>
      <c r="P270" s="40"/>
      <c r="Q270" s="40"/>
    </row>
    <row r="271" spans="1:17" hidden="1" x14ac:dyDescent="0.2">
      <c r="A271" s="48">
        <f t="shared" si="63"/>
        <v>440</v>
      </c>
      <c r="B271" s="52">
        <f t="shared" si="57"/>
        <v>0</v>
      </c>
      <c r="C271" s="53">
        <f t="shared" si="58"/>
        <v>0</v>
      </c>
      <c r="D271" s="40"/>
      <c r="E271" s="48">
        <f t="shared" si="64"/>
        <v>15060</v>
      </c>
      <c r="F271" s="52">
        <f t="shared" si="59"/>
        <v>0</v>
      </c>
      <c r="G271" s="53">
        <f t="shared" si="60"/>
        <v>0</v>
      </c>
      <c r="H271" s="40"/>
      <c r="I271" s="48">
        <f t="shared" si="65"/>
        <v>440</v>
      </c>
      <c r="J271" s="52">
        <f t="shared" si="61"/>
        <v>0</v>
      </c>
      <c r="K271" s="53">
        <f t="shared" si="62"/>
        <v>0</v>
      </c>
      <c r="L271" s="40"/>
      <c r="M271" s="40"/>
      <c r="N271" s="40"/>
      <c r="O271" s="40"/>
      <c r="P271" s="40"/>
      <c r="Q271" s="40"/>
    </row>
    <row r="272" spans="1:17" hidden="1" x14ac:dyDescent="0.2">
      <c r="A272" s="48">
        <f t="shared" si="63"/>
        <v>460</v>
      </c>
      <c r="B272" s="52">
        <f t="shared" si="57"/>
        <v>0</v>
      </c>
      <c r="C272" s="53">
        <f t="shared" si="58"/>
        <v>0</v>
      </c>
      <c r="D272" s="40"/>
      <c r="E272" s="48">
        <f t="shared" si="64"/>
        <v>15060</v>
      </c>
      <c r="F272" s="52">
        <f t="shared" si="59"/>
        <v>0</v>
      </c>
      <c r="G272" s="53">
        <f t="shared" si="60"/>
        <v>0</v>
      </c>
      <c r="H272" s="40"/>
      <c r="I272" s="48">
        <f t="shared" si="65"/>
        <v>460</v>
      </c>
      <c r="J272" s="52">
        <f t="shared" si="61"/>
        <v>0</v>
      </c>
      <c r="K272" s="53">
        <f t="shared" si="62"/>
        <v>0</v>
      </c>
      <c r="L272" s="40"/>
      <c r="M272" s="40"/>
      <c r="N272" s="40"/>
      <c r="O272" s="40"/>
      <c r="P272" s="40"/>
      <c r="Q272" s="40"/>
    </row>
    <row r="273" spans="1:17" hidden="1" x14ac:dyDescent="0.2">
      <c r="A273" s="48">
        <f t="shared" si="63"/>
        <v>480</v>
      </c>
      <c r="B273" s="52">
        <f t="shared" si="57"/>
        <v>0</v>
      </c>
      <c r="C273" s="53">
        <f t="shared" si="58"/>
        <v>0</v>
      </c>
      <c r="D273" s="40"/>
      <c r="E273" s="48">
        <f t="shared" si="64"/>
        <v>15060</v>
      </c>
      <c r="F273" s="52">
        <f t="shared" si="59"/>
        <v>0</v>
      </c>
      <c r="G273" s="53">
        <f t="shared" si="60"/>
        <v>0</v>
      </c>
      <c r="H273" s="40"/>
      <c r="I273" s="48">
        <f t="shared" si="65"/>
        <v>480</v>
      </c>
      <c r="J273" s="52">
        <f t="shared" si="61"/>
        <v>0</v>
      </c>
      <c r="K273" s="53">
        <f t="shared" si="62"/>
        <v>0</v>
      </c>
      <c r="L273" s="40"/>
      <c r="M273" s="40"/>
      <c r="N273" s="40"/>
      <c r="O273" s="40"/>
      <c r="P273" s="40"/>
      <c r="Q273" s="40"/>
    </row>
    <row r="274" spans="1:17" hidden="1" x14ac:dyDescent="0.2">
      <c r="A274" s="48">
        <f t="shared" si="63"/>
        <v>500</v>
      </c>
      <c r="B274" s="52">
        <f t="shared" si="57"/>
        <v>0</v>
      </c>
      <c r="C274" s="53">
        <f t="shared" si="58"/>
        <v>0</v>
      </c>
      <c r="D274" s="40"/>
      <c r="E274" s="48">
        <f t="shared" si="64"/>
        <v>15060</v>
      </c>
      <c r="F274" s="52">
        <f t="shared" si="59"/>
        <v>0</v>
      </c>
      <c r="G274" s="53">
        <f t="shared" si="60"/>
        <v>0</v>
      </c>
      <c r="H274" s="40"/>
      <c r="I274" s="48">
        <f t="shared" si="65"/>
        <v>500</v>
      </c>
      <c r="J274" s="52">
        <f t="shared" si="61"/>
        <v>0</v>
      </c>
      <c r="K274" s="53">
        <f t="shared" si="62"/>
        <v>0</v>
      </c>
      <c r="L274" s="40"/>
      <c r="M274" s="40"/>
      <c r="N274" s="40"/>
      <c r="O274" s="40"/>
      <c r="P274" s="40"/>
      <c r="Q274" s="40"/>
    </row>
    <row r="275" spans="1:17" hidden="1" x14ac:dyDescent="0.2">
      <c r="A275" s="48">
        <f t="shared" si="63"/>
        <v>520</v>
      </c>
      <c r="B275" s="52">
        <f t="shared" si="57"/>
        <v>0</v>
      </c>
      <c r="C275" s="53">
        <f t="shared" si="58"/>
        <v>0</v>
      </c>
      <c r="D275" s="40"/>
      <c r="E275" s="48">
        <f t="shared" si="64"/>
        <v>15060</v>
      </c>
      <c r="F275" s="52">
        <f t="shared" si="59"/>
        <v>0</v>
      </c>
      <c r="G275" s="53">
        <f t="shared" si="60"/>
        <v>0</v>
      </c>
      <c r="H275" s="40"/>
      <c r="I275" s="48">
        <f t="shared" si="65"/>
        <v>520</v>
      </c>
      <c r="J275" s="52">
        <f t="shared" si="61"/>
        <v>0</v>
      </c>
      <c r="K275" s="53">
        <f t="shared" si="62"/>
        <v>0</v>
      </c>
      <c r="L275" s="40"/>
      <c r="M275" s="40"/>
      <c r="N275" s="40"/>
      <c r="O275" s="40"/>
      <c r="P275" s="40"/>
      <c r="Q275" s="40"/>
    </row>
    <row r="276" spans="1:17" hidden="1" x14ac:dyDescent="0.2">
      <c r="A276" s="48">
        <f t="shared" si="63"/>
        <v>540</v>
      </c>
      <c r="B276" s="52">
        <f t="shared" si="57"/>
        <v>0</v>
      </c>
      <c r="C276" s="53">
        <f t="shared" si="58"/>
        <v>0</v>
      </c>
      <c r="D276" s="40"/>
      <c r="E276" s="48">
        <f t="shared" si="64"/>
        <v>15060</v>
      </c>
      <c r="F276" s="52">
        <f t="shared" si="59"/>
        <v>0</v>
      </c>
      <c r="G276" s="53">
        <f t="shared" si="60"/>
        <v>0</v>
      </c>
      <c r="H276" s="40"/>
      <c r="I276" s="48">
        <f t="shared" si="65"/>
        <v>540</v>
      </c>
      <c r="J276" s="52">
        <f t="shared" si="61"/>
        <v>0</v>
      </c>
      <c r="K276" s="53">
        <f t="shared" si="62"/>
        <v>0</v>
      </c>
      <c r="L276" s="40"/>
      <c r="M276" s="40"/>
      <c r="N276" s="40"/>
      <c r="O276" s="40"/>
      <c r="P276" s="40"/>
      <c r="Q276" s="40"/>
    </row>
    <row r="277" spans="1:17" hidden="1" x14ac:dyDescent="0.2">
      <c r="A277" s="48">
        <f t="shared" si="63"/>
        <v>560</v>
      </c>
      <c r="B277" s="52">
        <f t="shared" si="57"/>
        <v>0</v>
      </c>
      <c r="C277" s="53">
        <f t="shared" si="58"/>
        <v>0</v>
      </c>
      <c r="D277" s="40"/>
      <c r="E277" s="48">
        <f t="shared" si="64"/>
        <v>15060</v>
      </c>
      <c r="F277" s="52">
        <f t="shared" si="59"/>
        <v>0</v>
      </c>
      <c r="G277" s="53">
        <f t="shared" si="60"/>
        <v>0</v>
      </c>
      <c r="H277" s="40"/>
      <c r="I277" s="48">
        <f t="shared" si="65"/>
        <v>560</v>
      </c>
      <c r="J277" s="52">
        <f t="shared" si="61"/>
        <v>0</v>
      </c>
      <c r="K277" s="53">
        <f t="shared" si="62"/>
        <v>0</v>
      </c>
      <c r="L277" s="40"/>
      <c r="M277" s="40"/>
      <c r="N277" s="40"/>
      <c r="O277" s="40"/>
      <c r="P277" s="40"/>
      <c r="Q277" s="40"/>
    </row>
    <row r="278" spans="1:17" hidden="1" x14ac:dyDescent="0.2">
      <c r="A278" s="48">
        <f t="shared" si="63"/>
        <v>580</v>
      </c>
      <c r="B278" s="52">
        <f t="shared" si="57"/>
        <v>0</v>
      </c>
      <c r="C278" s="53">
        <f t="shared" si="58"/>
        <v>0</v>
      </c>
      <c r="D278" s="40"/>
      <c r="E278" s="48">
        <f t="shared" si="64"/>
        <v>15060</v>
      </c>
      <c r="F278" s="52">
        <f t="shared" si="59"/>
        <v>0</v>
      </c>
      <c r="G278" s="53">
        <f t="shared" si="60"/>
        <v>0</v>
      </c>
      <c r="H278" s="40"/>
      <c r="I278" s="48">
        <f t="shared" si="65"/>
        <v>580</v>
      </c>
      <c r="J278" s="52">
        <f t="shared" si="61"/>
        <v>0</v>
      </c>
      <c r="K278" s="53">
        <f t="shared" si="62"/>
        <v>0</v>
      </c>
      <c r="L278" s="40"/>
      <c r="M278" s="40"/>
      <c r="N278" s="40"/>
      <c r="O278" s="40"/>
      <c r="P278" s="40"/>
      <c r="Q278" s="40"/>
    </row>
    <row r="279" spans="1:17" hidden="1" x14ac:dyDescent="0.2">
      <c r="A279" s="48">
        <f t="shared" si="63"/>
        <v>600</v>
      </c>
      <c r="B279" s="52">
        <f t="shared" si="57"/>
        <v>0</v>
      </c>
      <c r="C279" s="53">
        <f t="shared" si="58"/>
        <v>0</v>
      </c>
      <c r="D279" s="40"/>
      <c r="E279" s="48">
        <f t="shared" si="64"/>
        <v>15060</v>
      </c>
      <c r="F279" s="52">
        <f t="shared" si="59"/>
        <v>0</v>
      </c>
      <c r="G279" s="53">
        <f t="shared" si="60"/>
        <v>0</v>
      </c>
      <c r="H279" s="40"/>
      <c r="I279" s="48">
        <f t="shared" si="65"/>
        <v>600</v>
      </c>
      <c r="J279" s="52">
        <f t="shared" si="61"/>
        <v>0</v>
      </c>
      <c r="K279" s="53">
        <f t="shared" si="62"/>
        <v>0</v>
      </c>
      <c r="L279" s="40"/>
      <c r="M279" s="40"/>
      <c r="N279" s="40"/>
      <c r="O279" s="40"/>
      <c r="P279" s="40"/>
      <c r="Q279" s="40"/>
    </row>
    <row r="280" spans="1:17" hidden="1" x14ac:dyDescent="0.2">
      <c r="A280" s="48">
        <f t="shared" si="63"/>
        <v>620</v>
      </c>
      <c r="B280" s="52">
        <f t="shared" si="57"/>
        <v>0</v>
      </c>
      <c r="C280" s="53">
        <f t="shared" si="58"/>
        <v>0</v>
      </c>
      <c r="D280" s="40"/>
      <c r="E280" s="48">
        <f t="shared" si="64"/>
        <v>15060</v>
      </c>
      <c r="F280" s="52">
        <f t="shared" si="59"/>
        <v>0</v>
      </c>
      <c r="G280" s="53">
        <f t="shared" si="60"/>
        <v>0</v>
      </c>
      <c r="H280" s="40"/>
      <c r="I280" s="48">
        <f t="shared" si="65"/>
        <v>620</v>
      </c>
      <c r="J280" s="52">
        <f t="shared" si="61"/>
        <v>0</v>
      </c>
      <c r="K280" s="53">
        <f t="shared" si="62"/>
        <v>0</v>
      </c>
      <c r="L280" s="40"/>
      <c r="M280" s="40"/>
      <c r="N280" s="40"/>
      <c r="O280" s="40"/>
      <c r="P280" s="40"/>
      <c r="Q280" s="40"/>
    </row>
    <row r="281" spans="1:17" hidden="1" x14ac:dyDescent="0.2">
      <c r="A281" s="48">
        <f t="shared" si="63"/>
        <v>640</v>
      </c>
      <c r="B281" s="52">
        <f t="shared" si="57"/>
        <v>0</v>
      </c>
      <c r="C281" s="53">
        <f t="shared" si="58"/>
        <v>0</v>
      </c>
      <c r="D281" s="40"/>
      <c r="E281" s="48">
        <f t="shared" si="64"/>
        <v>15060</v>
      </c>
      <c r="F281" s="52">
        <f t="shared" si="59"/>
        <v>0</v>
      </c>
      <c r="G281" s="53">
        <f t="shared" si="60"/>
        <v>0</v>
      </c>
      <c r="H281" s="40"/>
      <c r="I281" s="48">
        <f t="shared" si="65"/>
        <v>640</v>
      </c>
      <c r="J281" s="52">
        <f t="shared" si="61"/>
        <v>0</v>
      </c>
      <c r="K281" s="53">
        <f t="shared" si="62"/>
        <v>0</v>
      </c>
      <c r="L281" s="40"/>
      <c r="M281" s="40"/>
      <c r="N281" s="40"/>
      <c r="O281" s="40"/>
      <c r="P281" s="40"/>
      <c r="Q281" s="40"/>
    </row>
    <row r="282" spans="1:17" hidden="1" x14ac:dyDescent="0.2">
      <c r="A282" s="48">
        <f t="shared" si="63"/>
        <v>660</v>
      </c>
      <c r="B282" s="52">
        <f t="shared" ref="B282:B299" si="66">IF(A282&lt;=$B$11,A282,0)</f>
        <v>0</v>
      </c>
      <c r="C282" s="53">
        <f t="shared" ref="C282:C299" si="67">IF(B282&gt;=1,$B$248/POWER(1+$B$7,B282),0)</f>
        <v>0</v>
      </c>
      <c r="D282" s="40"/>
      <c r="E282" s="48">
        <f t="shared" si="64"/>
        <v>15060</v>
      </c>
      <c r="F282" s="52">
        <f t="shared" ref="F282:F299" si="68">IF(E282&lt;=$B$11,E282,0)</f>
        <v>0</v>
      </c>
      <c r="G282" s="53">
        <f t="shared" ref="G282:G299" si="69">IF(F282&gt;=1,$F$248/POWER(1+$B$7,F282),0)</f>
        <v>0</v>
      </c>
      <c r="H282" s="40"/>
      <c r="I282" s="48">
        <f t="shared" si="65"/>
        <v>660</v>
      </c>
      <c r="J282" s="52">
        <f t="shared" ref="J282:J299" si="70">IF(I282&lt;=$B$11,I282,0)</f>
        <v>0</v>
      </c>
      <c r="K282" s="53">
        <f t="shared" ref="K282:K299" si="71">IF(J282&gt;=1,$J$248/POWER(1+$B$7,J282),0)</f>
        <v>0</v>
      </c>
      <c r="L282" s="40"/>
      <c r="M282" s="40"/>
      <c r="N282" s="40"/>
      <c r="O282" s="40"/>
      <c r="P282" s="40"/>
      <c r="Q282" s="40"/>
    </row>
    <row r="283" spans="1:17" hidden="1" x14ac:dyDescent="0.2">
      <c r="A283" s="48">
        <f t="shared" si="63"/>
        <v>680</v>
      </c>
      <c r="B283" s="52">
        <f t="shared" si="66"/>
        <v>0</v>
      </c>
      <c r="C283" s="53">
        <f t="shared" si="67"/>
        <v>0</v>
      </c>
      <c r="D283" s="40"/>
      <c r="E283" s="48">
        <f t="shared" si="64"/>
        <v>15060</v>
      </c>
      <c r="F283" s="52">
        <f t="shared" si="68"/>
        <v>0</v>
      </c>
      <c r="G283" s="53">
        <f t="shared" si="69"/>
        <v>0</v>
      </c>
      <c r="H283" s="40"/>
      <c r="I283" s="48">
        <f t="shared" si="65"/>
        <v>680</v>
      </c>
      <c r="J283" s="52">
        <f t="shared" si="70"/>
        <v>0</v>
      </c>
      <c r="K283" s="53">
        <f t="shared" si="71"/>
        <v>0</v>
      </c>
      <c r="L283" s="40"/>
      <c r="M283" s="40"/>
      <c r="N283" s="40"/>
      <c r="O283" s="40"/>
      <c r="P283" s="40"/>
      <c r="Q283" s="40"/>
    </row>
    <row r="284" spans="1:17" hidden="1" x14ac:dyDescent="0.2">
      <c r="A284" s="48">
        <f t="shared" si="63"/>
        <v>700</v>
      </c>
      <c r="B284" s="52">
        <f t="shared" si="66"/>
        <v>0</v>
      </c>
      <c r="C284" s="53">
        <f t="shared" si="67"/>
        <v>0</v>
      </c>
      <c r="D284" s="40"/>
      <c r="E284" s="48">
        <f t="shared" si="64"/>
        <v>15060</v>
      </c>
      <c r="F284" s="52">
        <f t="shared" si="68"/>
        <v>0</v>
      </c>
      <c r="G284" s="53">
        <f t="shared" si="69"/>
        <v>0</v>
      </c>
      <c r="H284" s="40"/>
      <c r="I284" s="48">
        <f t="shared" si="65"/>
        <v>700</v>
      </c>
      <c r="J284" s="52">
        <f t="shared" si="70"/>
        <v>0</v>
      </c>
      <c r="K284" s="53">
        <f t="shared" si="71"/>
        <v>0</v>
      </c>
      <c r="L284" s="40"/>
      <c r="M284" s="40"/>
      <c r="N284" s="40"/>
      <c r="O284" s="40"/>
      <c r="P284" s="40"/>
      <c r="Q284" s="40"/>
    </row>
    <row r="285" spans="1:17" hidden="1" x14ac:dyDescent="0.2">
      <c r="A285" s="48">
        <f t="shared" si="63"/>
        <v>720</v>
      </c>
      <c r="B285" s="52">
        <f t="shared" si="66"/>
        <v>0</v>
      </c>
      <c r="C285" s="53">
        <f t="shared" si="67"/>
        <v>0</v>
      </c>
      <c r="D285" s="40"/>
      <c r="E285" s="48">
        <f t="shared" si="64"/>
        <v>15060</v>
      </c>
      <c r="F285" s="52">
        <f t="shared" si="68"/>
        <v>0</v>
      </c>
      <c r="G285" s="53">
        <f t="shared" si="69"/>
        <v>0</v>
      </c>
      <c r="H285" s="40"/>
      <c r="I285" s="48">
        <f t="shared" si="65"/>
        <v>720</v>
      </c>
      <c r="J285" s="52">
        <f t="shared" si="70"/>
        <v>0</v>
      </c>
      <c r="K285" s="53">
        <f t="shared" si="71"/>
        <v>0</v>
      </c>
      <c r="L285" s="40"/>
      <c r="M285" s="40"/>
      <c r="N285" s="40"/>
      <c r="O285" s="40"/>
      <c r="P285" s="40"/>
      <c r="Q285" s="40"/>
    </row>
    <row r="286" spans="1:17" hidden="1" x14ac:dyDescent="0.2">
      <c r="A286" s="48">
        <f t="shared" si="63"/>
        <v>740</v>
      </c>
      <c r="B286" s="52">
        <f t="shared" si="66"/>
        <v>0</v>
      </c>
      <c r="C286" s="53">
        <f t="shared" si="67"/>
        <v>0</v>
      </c>
      <c r="D286" s="40"/>
      <c r="E286" s="48">
        <f t="shared" si="64"/>
        <v>15060</v>
      </c>
      <c r="F286" s="52">
        <f t="shared" si="68"/>
        <v>0</v>
      </c>
      <c r="G286" s="53">
        <f t="shared" si="69"/>
        <v>0</v>
      </c>
      <c r="H286" s="40"/>
      <c r="I286" s="48">
        <f t="shared" si="65"/>
        <v>740</v>
      </c>
      <c r="J286" s="52">
        <f t="shared" si="70"/>
        <v>0</v>
      </c>
      <c r="K286" s="53">
        <f t="shared" si="71"/>
        <v>0</v>
      </c>
      <c r="L286" s="40"/>
      <c r="M286" s="40"/>
      <c r="N286" s="40"/>
      <c r="O286" s="40"/>
      <c r="P286" s="40"/>
      <c r="Q286" s="40"/>
    </row>
    <row r="287" spans="1:17" hidden="1" x14ac:dyDescent="0.2">
      <c r="A287" s="48">
        <f t="shared" si="63"/>
        <v>760</v>
      </c>
      <c r="B287" s="52">
        <f t="shared" si="66"/>
        <v>0</v>
      </c>
      <c r="C287" s="53">
        <f t="shared" si="67"/>
        <v>0</v>
      </c>
      <c r="D287" s="40"/>
      <c r="E287" s="48">
        <f t="shared" si="64"/>
        <v>15060</v>
      </c>
      <c r="F287" s="52">
        <f t="shared" si="68"/>
        <v>0</v>
      </c>
      <c r="G287" s="53">
        <f t="shared" si="69"/>
        <v>0</v>
      </c>
      <c r="H287" s="40"/>
      <c r="I287" s="48">
        <f t="shared" si="65"/>
        <v>760</v>
      </c>
      <c r="J287" s="52">
        <f t="shared" si="70"/>
        <v>0</v>
      </c>
      <c r="K287" s="53">
        <f t="shared" si="71"/>
        <v>0</v>
      </c>
      <c r="L287" s="40"/>
      <c r="M287" s="40"/>
      <c r="N287" s="40"/>
      <c r="O287" s="40"/>
      <c r="P287" s="40"/>
      <c r="Q287" s="40"/>
    </row>
    <row r="288" spans="1:17" hidden="1" x14ac:dyDescent="0.2">
      <c r="A288" s="48">
        <f t="shared" si="63"/>
        <v>780</v>
      </c>
      <c r="B288" s="52">
        <f t="shared" si="66"/>
        <v>0</v>
      </c>
      <c r="C288" s="53">
        <f t="shared" si="67"/>
        <v>0</v>
      </c>
      <c r="D288" s="40"/>
      <c r="E288" s="48">
        <f t="shared" si="64"/>
        <v>15060</v>
      </c>
      <c r="F288" s="52">
        <f t="shared" si="68"/>
        <v>0</v>
      </c>
      <c r="G288" s="53">
        <f t="shared" si="69"/>
        <v>0</v>
      </c>
      <c r="H288" s="40"/>
      <c r="I288" s="48">
        <f t="shared" si="65"/>
        <v>780</v>
      </c>
      <c r="J288" s="52">
        <f t="shared" si="70"/>
        <v>0</v>
      </c>
      <c r="K288" s="53">
        <f t="shared" si="71"/>
        <v>0</v>
      </c>
      <c r="L288" s="40"/>
      <c r="M288" s="40"/>
      <c r="N288" s="40"/>
      <c r="O288" s="40"/>
      <c r="P288" s="40"/>
      <c r="Q288" s="40"/>
    </row>
    <row r="289" spans="1:17" hidden="1" x14ac:dyDescent="0.2">
      <c r="A289" s="48">
        <f t="shared" si="63"/>
        <v>800</v>
      </c>
      <c r="B289" s="52">
        <f t="shared" si="66"/>
        <v>0</v>
      </c>
      <c r="C289" s="53">
        <f t="shared" si="67"/>
        <v>0</v>
      </c>
      <c r="D289" s="40"/>
      <c r="E289" s="48">
        <f t="shared" si="64"/>
        <v>15060</v>
      </c>
      <c r="F289" s="52">
        <f t="shared" si="68"/>
        <v>0</v>
      </c>
      <c r="G289" s="53">
        <f t="shared" si="69"/>
        <v>0</v>
      </c>
      <c r="H289" s="40"/>
      <c r="I289" s="48">
        <f t="shared" si="65"/>
        <v>800</v>
      </c>
      <c r="J289" s="52">
        <f t="shared" si="70"/>
        <v>0</v>
      </c>
      <c r="K289" s="53">
        <f t="shared" si="71"/>
        <v>0</v>
      </c>
      <c r="L289" s="40"/>
      <c r="M289" s="40"/>
      <c r="N289" s="40"/>
      <c r="O289" s="40"/>
      <c r="P289" s="40"/>
      <c r="Q289" s="40"/>
    </row>
    <row r="290" spans="1:17" hidden="1" x14ac:dyDescent="0.2">
      <c r="A290" s="48">
        <f t="shared" si="63"/>
        <v>820</v>
      </c>
      <c r="B290" s="52">
        <f t="shared" si="66"/>
        <v>0</v>
      </c>
      <c r="C290" s="53">
        <f t="shared" si="67"/>
        <v>0</v>
      </c>
      <c r="D290" s="40"/>
      <c r="E290" s="48">
        <f t="shared" si="64"/>
        <v>15060</v>
      </c>
      <c r="F290" s="52">
        <f t="shared" si="68"/>
        <v>0</v>
      </c>
      <c r="G290" s="53">
        <f t="shared" si="69"/>
        <v>0</v>
      </c>
      <c r="H290" s="40"/>
      <c r="I290" s="48">
        <f t="shared" si="65"/>
        <v>820</v>
      </c>
      <c r="J290" s="52">
        <f t="shared" si="70"/>
        <v>0</v>
      </c>
      <c r="K290" s="53">
        <f t="shared" si="71"/>
        <v>0</v>
      </c>
      <c r="L290" s="40"/>
      <c r="M290" s="40"/>
      <c r="N290" s="40"/>
      <c r="O290" s="40"/>
      <c r="P290" s="40"/>
      <c r="Q290" s="40"/>
    </row>
    <row r="291" spans="1:17" hidden="1" x14ac:dyDescent="0.2">
      <c r="A291" s="48">
        <f t="shared" si="63"/>
        <v>840</v>
      </c>
      <c r="B291" s="52">
        <f t="shared" si="66"/>
        <v>0</v>
      </c>
      <c r="C291" s="53">
        <f t="shared" si="67"/>
        <v>0</v>
      </c>
      <c r="D291" s="40"/>
      <c r="E291" s="48">
        <f t="shared" si="64"/>
        <v>15060</v>
      </c>
      <c r="F291" s="52">
        <f t="shared" si="68"/>
        <v>0</v>
      </c>
      <c r="G291" s="53">
        <f t="shared" si="69"/>
        <v>0</v>
      </c>
      <c r="H291" s="40"/>
      <c r="I291" s="48">
        <f t="shared" si="65"/>
        <v>840</v>
      </c>
      <c r="J291" s="52">
        <f t="shared" si="70"/>
        <v>0</v>
      </c>
      <c r="K291" s="53">
        <f t="shared" si="71"/>
        <v>0</v>
      </c>
      <c r="L291" s="40"/>
      <c r="M291" s="40"/>
      <c r="N291" s="40"/>
      <c r="O291" s="40"/>
      <c r="P291" s="40"/>
      <c r="Q291" s="40"/>
    </row>
    <row r="292" spans="1:17" hidden="1" x14ac:dyDescent="0.2">
      <c r="A292" s="48">
        <f t="shared" si="63"/>
        <v>860</v>
      </c>
      <c r="B292" s="52">
        <f t="shared" si="66"/>
        <v>0</v>
      </c>
      <c r="C292" s="53">
        <f t="shared" si="67"/>
        <v>0</v>
      </c>
      <c r="D292" s="40"/>
      <c r="E292" s="48">
        <f t="shared" si="64"/>
        <v>15060</v>
      </c>
      <c r="F292" s="52">
        <f t="shared" si="68"/>
        <v>0</v>
      </c>
      <c r="G292" s="53">
        <f t="shared" si="69"/>
        <v>0</v>
      </c>
      <c r="H292" s="40"/>
      <c r="I292" s="48">
        <f t="shared" si="65"/>
        <v>860</v>
      </c>
      <c r="J292" s="52">
        <f t="shared" si="70"/>
        <v>0</v>
      </c>
      <c r="K292" s="53">
        <f t="shared" si="71"/>
        <v>0</v>
      </c>
      <c r="L292" s="40"/>
      <c r="M292" s="40"/>
      <c r="N292" s="40"/>
      <c r="O292" s="40"/>
      <c r="P292" s="40"/>
      <c r="Q292" s="40"/>
    </row>
    <row r="293" spans="1:17" hidden="1" x14ac:dyDescent="0.2">
      <c r="A293" s="48">
        <f t="shared" si="63"/>
        <v>880</v>
      </c>
      <c r="B293" s="52">
        <f t="shared" si="66"/>
        <v>0</v>
      </c>
      <c r="C293" s="53">
        <f t="shared" si="67"/>
        <v>0</v>
      </c>
      <c r="D293" s="40"/>
      <c r="E293" s="48">
        <f t="shared" si="64"/>
        <v>15060</v>
      </c>
      <c r="F293" s="52">
        <f t="shared" si="68"/>
        <v>0</v>
      </c>
      <c r="G293" s="53">
        <f t="shared" si="69"/>
        <v>0</v>
      </c>
      <c r="H293" s="40"/>
      <c r="I293" s="48">
        <f t="shared" si="65"/>
        <v>880</v>
      </c>
      <c r="J293" s="52">
        <f t="shared" si="70"/>
        <v>0</v>
      </c>
      <c r="K293" s="53">
        <f t="shared" si="71"/>
        <v>0</v>
      </c>
      <c r="L293" s="40"/>
      <c r="M293" s="40"/>
      <c r="N293" s="40"/>
      <c r="O293" s="40"/>
      <c r="P293" s="40"/>
      <c r="Q293" s="40"/>
    </row>
    <row r="294" spans="1:17" hidden="1" x14ac:dyDescent="0.2">
      <c r="A294" s="48">
        <f t="shared" si="63"/>
        <v>900</v>
      </c>
      <c r="B294" s="52">
        <f t="shared" si="66"/>
        <v>0</v>
      </c>
      <c r="C294" s="53">
        <f t="shared" si="67"/>
        <v>0</v>
      </c>
      <c r="D294" s="40"/>
      <c r="E294" s="48">
        <f t="shared" si="64"/>
        <v>15060</v>
      </c>
      <c r="F294" s="52">
        <f t="shared" si="68"/>
        <v>0</v>
      </c>
      <c r="G294" s="53">
        <f t="shared" si="69"/>
        <v>0</v>
      </c>
      <c r="H294" s="40"/>
      <c r="I294" s="48">
        <f t="shared" si="65"/>
        <v>900</v>
      </c>
      <c r="J294" s="52">
        <f t="shared" si="70"/>
        <v>0</v>
      </c>
      <c r="K294" s="53">
        <f t="shared" si="71"/>
        <v>0</v>
      </c>
      <c r="L294" s="40"/>
      <c r="M294" s="40"/>
      <c r="N294" s="40"/>
      <c r="O294" s="40"/>
      <c r="P294" s="40"/>
      <c r="Q294" s="40"/>
    </row>
    <row r="295" spans="1:17" hidden="1" x14ac:dyDescent="0.2">
      <c r="A295" s="48">
        <f t="shared" si="63"/>
        <v>920</v>
      </c>
      <c r="B295" s="52">
        <f t="shared" si="66"/>
        <v>0</v>
      </c>
      <c r="C295" s="53">
        <f t="shared" si="67"/>
        <v>0</v>
      </c>
      <c r="D295" s="40"/>
      <c r="E295" s="48">
        <f t="shared" si="64"/>
        <v>15060</v>
      </c>
      <c r="F295" s="52">
        <f t="shared" si="68"/>
        <v>0</v>
      </c>
      <c r="G295" s="53">
        <f t="shared" si="69"/>
        <v>0</v>
      </c>
      <c r="H295" s="40"/>
      <c r="I295" s="48">
        <f t="shared" si="65"/>
        <v>920</v>
      </c>
      <c r="J295" s="52">
        <f t="shared" si="70"/>
        <v>0</v>
      </c>
      <c r="K295" s="53">
        <f t="shared" si="71"/>
        <v>0</v>
      </c>
      <c r="L295" s="40"/>
      <c r="M295" s="40"/>
      <c r="N295" s="40"/>
      <c r="O295" s="40"/>
      <c r="P295" s="40"/>
      <c r="Q295" s="40"/>
    </row>
    <row r="296" spans="1:17" hidden="1" x14ac:dyDescent="0.2">
      <c r="A296" s="48">
        <f t="shared" si="63"/>
        <v>940</v>
      </c>
      <c r="B296" s="52">
        <f t="shared" si="66"/>
        <v>0</v>
      </c>
      <c r="C296" s="53">
        <f t="shared" si="67"/>
        <v>0</v>
      </c>
      <c r="D296" s="40"/>
      <c r="E296" s="48">
        <f t="shared" si="64"/>
        <v>15060</v>
      </c>
      <c r="F296" s="52">
        <f t="shared" si="68"/>
        <v>0</v>
      </c>
      <c r="G296" s="53">
        <f t="shared" si="69"/>
        <v>0</v>
      </c>
      <c r="H296" s="40"/>
      <c r="I296" s="48">
        <f t="shared" si="65"/>
        <v>940</v>
      </c>
      <c r="J296" s="52">
        <f t="shared" si="70"/>
        <v>0</v>
      </c>
      <c r="K296" s="53">
        <f t="shared" si="71"/>
        <v>0</v>
      </c>
      <c r="L296" s="40"/>
      <c r="M296" s="40"/>
      <c r="N296" s="40"/>
      <c r="O296" s="40"/>
      <c r="P296" s="40"/>
      <c r="Q296" s="40"/>
    </row>
    <row r="297" spans="1:17" hidden="1" x14ac:dyDescent="0.2">
      <c r="A297" s="48">
        <f t="shared" si="63"/>
        <v>960</v>
      </c>
      <c r="B297" s="52">
        <f t="shared" si="66"/>
        <v>0</v>
      </c>
      <c r="C297" s="53">
        <f t="shared" si="67"/>
        <v>0</v>
      </c>
      <c r="D297" s="40"/>
      <c r="E297" s="48">
        <f t="shared" si="64"/>
        <v>15060</v>
      </c>
      <c r="F297" s="52">
        <f t="shared" si="68"/>
        <v>0</v>
      </c>
      <c r="G297" s="53">
        <f t="shared" si="69"/>
        <v>0</v>
      </c>
      <c r="H297" s="40"/>
      <c r="I297" s="48">
        <f t="shared" si="65"/>
        <v>960</v>
      </c>
      <c r="J297" s="52">
        <f t="shared" si="70"/>
        <v>0</v>
      </c>
      <c r="K297" s="53">
        <f t="shared" si="71"/>
        <v>0</v>
      </c>
      <c r="L297" s="40"/>
      <c r="M297" s="40"/>
      <c r="N297" s="40"/>
      <c r="O297" s="40"/>
      <c r="P297" s="40"/>
      <c r="Q297" s="40"/>
    </row>
    <row r="298" spans="1:17" hidden="1" x14ac:dyDescent="0.2">
      <c r="A298" s="48">
        <f t="shared" si="63"/>
        <v>980</v>
      </c>
      <c r="B298" s="52">
        <f t="shared" si="66"/>
        <v>0</v>
      </c>
      <c r="C298" s="53">
        <f t="shared" si="67"/>
        <v>0</v>
      </c>
      <c r="D298" s="40"/>
      <c r="E298" s="48">
        <f t="shared" si="64"/>
        <v>15060</v>
      </c>
      <c r="F298" s="52">
        <f t="shared" si="68"/>
        <v>0</v>
      </c>
      <c r="G298" s="53">
        <f t="shared" si="69"/>
        <v>0</v>
      </c>
      <c r="H298" s="40"/>
      <c r="I298" s="48">
        <f t="shared" si="65"/>
        <v>980</v>
      </c>
      <c r="J298" s="52">
        <f t="shared" si="70"/>
        <v>0</v>
      </c>
      <c r="K298" s="53">
        <f t="shared" si="71"/>
        <v>0</v>
      </c>
      <c r="L298" s="40"/>
      <c r="M298" s="40"/>
      <c r="N298" s="40"/>
      <c r="O298" s="40"/>
      <c r="P298" s="40"/>
      <c r="Q298" s="40"/>
    </row>
    <row r="299" spans="1:17" hidden="1" x14ac:dyDescent="0.2">
      <c r="A299" s="48">
        <f t="shared" si="63"/>
        <v>1000</v>
      </c>
      <c r="B299" s="52">
        <f t="shared" si="66"/>
        <v>0</v>
      </c>
      <c r="C299" s="53">
        <f t="shared" si="67"/>
        <v>0</v>
      </c>
      <c r="D299" s="40"/>
      <c r="E299" s="48">
        <f t="shared" si="64"/>
        <v>15060</v>
      </c>
      <c r="F299" s="52">
        <f t="shared" si="68"/>
        <v>0</v>
      </c>
      <c r="G299" s="53">
        <f t="shared" si="69"/>
        <v>0</v>
      </c>
      <c r="H299" s="40"/>
      <c r="I299" s="48">
        <f t="shared" si="65"/>
        <v>1000</v>
      </c>
      <c r="J299" s="52">
        <f t="shared" si="70"/>
        <v>0</v>
      </c>
      <c r="K299" s="53">
        <f t="shared" si="71"/>
        <v>0</v>
      </c>
      <c r="L299" s="40"/>
      <c r="M299" s="40"/>
      <c r="N299" s="40"/>
      <c r="O299" s="40"/>
      <c r="P299" s="40"/>
      <c r="Q299" s="40"/>
    </row>
    <row r="300" spans="1:17" x14ac:dyDescent="0.2">
      <c r="A300" s="48" t="str">
        <f>'LCC-kalkyl'!A300</f>
        <v>Nuvärde miljökostnad</v>
      </c>
      <c r="B300" s="35">
        <f>SUM(C250:C299)</f>
        <v>9127.7389240258417</v>
      </c>
      <c r="C300" s="16"/>
      <c r="D300" s="40"/>
      <c r="E300" s="48" t="str">
        <f>'LCC-kalkyl'!E300</f>
        <v>Nuvärde miljökostnad</v>
      </c>
      <c r="F300" s="30">
        <f>SUM(G250:G299)</f>
        <v>6845.8041930193813</v>
      </c>
      <c r="G300" s="16"/>
      <c r="H300" s="40"/>
      <c r="I300" s="48" t="str">
        <f>'LCC-kalkyl'!I300</f>
        <v>Nuvärde miljökostnad</v>
      </c>
      <c r="J300" s="30">
        <f>SUM(K250:K299)</f>
        <v>7758.5780854219647</v>
      </c>
      <c r="K300" s="16"/>
      <c r="L300" s="40"/>
      <c r="M300" s="40"/>
      <c r="N300" s="40"/>
      <c r="O300" s="40"/>
      <c r="P300" s="40"/>
      <c r="Q300" s="40"/>
    </row>
    <row r="301" spans="1:17" x14ac:dyDescent="0.2">
      <c r="A301" s="10"/>
      <c r="B301" s="35"/>
      <c r="C301" s="16"/>
      <c r="D301" s="40"/>
      <c r="E301" s="10"/>
      <c r="F301" s="30"/>
      <c r="G301" s="16"/>
      <c r="H301" s="40"/>
      <c r="I301" s="10"/>
      <c r="J301" s="30"/>
      <c r="K301" s="16"/>
      <c r="L301" s="40"/>
      <c r="M301" s="40"/>
      <c r="N301" s="40"/>
      <c r="O301" s="40"/>
      <c r="P301" s="40"/>
      <c r="Q301" s="40"/>
    </row>
    <row r="302" spans="1:17" x14ac:dyDescent="0.2">
      <c r="A302" s="36" t="s">
        <v>165</v>
      </c>
      <c r="B302" s="37">
        <f>'LCC-kalkyl'!B302</f>
        <v>200000</v>
      </c>
      <c r="C302" s="22"/>
      <c r="D302" s="40"/>
      <c r="E302" s="36" t="s">
        <v>165</v>
      </c>
      <c r="F302" s="38">
        <f>'LCC-kalkyl'!F302</f>
        <v>300000</v>
      </c>
      <c r="G302" s="22"/>
      <c r="H302" s="40"/>
      <c r="I302" s="36" t="s">
        <v>165</v>
      </c>
      <c r="J302" s="38">
        <f>'LCC-kalkyl'!J302</f>
        <v>350000</v>
      </c>
      <c r="K302" s="22"/>
      <c r="L302" s="40"/>
      <c r="M302" s="40"/>
      <c r="N302" s="40"/>
      <c r="O302" s="40"/>
      <c r="P302" s="40"/>
      <c r="Q302" s="40"/>
    </row>
    <row r="303" spans="1:17" x14ac:dyDescent="0.2">
      <c r="A303" s="23"/>
      <c r="B303" s="17"/>
      <c r="C303" s="24"/>
      <c r="D303" s="40"/>
      <c r="E303" s="23"/>
      <c r="F303" s="17"/>
      <c r="G303" s="14"/>
      <c r="H303" s="40"/>
      <c r="I303" s="23"/>
      <c r="J303" s="17"/>
      <c r="K303" s="14"/>
      <c r="L303" s="40"/>
      <c r="M303" s="40"/>
      <c r="N303" s="40"/>
      <c r="O303" s="40"/>
      <c r="P303" s="40"/>
      <c r="Q303" s="40"/>
    </row>
    <row r="304" spans="1:17" ht="21" customHeight="1" x14ac:dyDescent="0.25">
      <c r="A304" s="12" t="s">
        <v>11</v>
      </c>
      <c r="B304" s="31">
        <f>B16+B20+B76-B302+B132+B188+B244+B300</f>
        <v>3149959.0121005196</v>
      </c>
      <c r="C304" s="15"/>
      <c r="D304" s="40"/>
      <c r="E304" s="12" t="s">
        <v>11</v>
      </c>
      <c r="F304" s="31">
        <f>F16+F20+F76-F302+F132+F188+F244+F300</f>
        <v>3348891.6360224234</v>
      </c>
      <c r="G304" s="15"/>
      <c r="H304" s="40"/>
      <c r="I304" s="12" t="s">
        <v>11</v>
      </c>
      <c r="J304" s="31">
        <f>J16+J20+J76-J302+J132+J188+J244+J300</f>
        <v>2885488.9589779302</v>
      </c>
      <c r="K304" s="15"/>
      <c r="L304" s="40"/>
      <c r="M304" s="40"/>
      <c r="N304" s="40"/>
      <c r="O304" s="40"/>
      <c r="P304" s="40"/>
      <c r="Q304" s="40"/>
    </row>
    <row r="307" spans="1:5" x14ac:dyDescent="0.2">
      <c r="A307" s="40"/>
    </row>
    <row r="308" spans="1:5" x14ac:dyDescent="0.2">
      <c r="A308" s="40"/>
    </row>
    <row r="310" spans="1:5" x14ac:dyDescent="0.2">
      <c r="B310" s="4" t="str">
        <f>A14</f>
        <v>Alternativ 1</v>
      </c>
      <c r="C310" s="4" t="str">
        <f>E14</f>
        <v>Alternativ 2</v>
      </c>
      <c r="D310" s="4" t="str">
        <f>I14</f>
        <v>Alternativ 3</v>
      </c>
    </row>
    <row r="311" spans="1:5" x14ac:dyDescent="0.2">
      <c r="B311" s="62">
        <f>B304</f>
        <v>3149959.0121005196</v>
      </c>
      <c r="C311" s="62">
        <f>F304</f>
        <v>3348891.6360224234</v>
      </c>
      <c r="D311" s="62">
        <f>J304</f>
        <v>2885488.9589779302</v>
      </c>
      <c r="E311" s="29"/>
    </row>
    <row r="315" spans="1:5" x14ac:dyDescent="0.2">
      <c r="D315" s="63"/>
    </row>
  </sheetData>
  <phoneticPr fontId="2" type="noConversion"/>
  <pageMargins left="0.37" right="0.47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workbookViewId="0">
      <selection activeCell="I9" sqref="I9"/>
    </sheetView>
  </sheetViews>
  <sheetFormatPr defaultRowHeight="12.75" x14ac:dyDescent="0.2"/>
  <cols>
    <col min="1" max="1" width="20.42578125" style="4" customWidth="1"/>
    <col min="2" max="2" width="15.140625" style="4" bestFit="1" customWidth="1"/>
    <col min="3" max="3" width="4.140625" style="4" customWidth="1"/>
    <col min="4" max="4" width="3.140625" style="4" customWidth="1"/>
    <col min="5" max="5" width="23.28515625" style="4" bestFit="1" customWidth="1"/>
    <col min="6" max="6" width="15.140625" style="4" bestFit="1" customWidth="1"/>
    <col min="7" max="7" width="4.28515625" style="4" customWidth="1"/>
    <col min="8" max="8" width="2.42578125" style="4" customWidth="1"/>
    <col min="9" max="9" width="23.28515625" style="4" bestFit="1" customWidth="1"/>
    <col min="10" max="10" width="15.140625" style="4" bestFit="1" customWidth="1"/>
    <col min="11" max="11" width="4.28515625" style="4" customWidth="1"/>
    <col min="12" max="13" width="9.140625" style="4"/>
    <col min="14" max="14" width="28.140625" style="4" bestFit="1" customWidth="1"/>
    <col min="15" max="16384" width="9.140625" style="4"/>
  </cols>
  <sheetData>
    <row r="1" spans="1:11" ht="15.75" x14ac:dyDescent="0.25">
      <c r="E1" s="97" t="s">
        <v>175</v>
      </c>
    </row>
    <row r="2" spans="1:11" x14ac:dyDescent="0.2">
      <c r="A2" s="39"/>
    </row>
    <row r="3" spans="1:11" x14ac:dyDescent="0.2">
      <c r="A3" s="29" t="s">
        <v>15</v>
      </c>
    </row>
    <row r="4" spans="1:11" x14ac:dyDescent="0.2">
      <c r="A4" s="4" t="s">
        <v>0</v>
      </c>
      <c r="B4" s="33">
        <v>0.06</v>
      </c>
    </row>
    <row r="5" spans="1:11" ht="14.25" customHeight="1" x14ac:dyDescent="0.2">
      <c r="A5" s="4" t="s">
        <v>1</v>
      </c>
      <c r="B5" s="33">
        <v>0.02</v>
      </c>
    </row>
    <row r="6" spans="1:11" x14ac:dyDescent="0.2">
      <c r="A6" s="4" t="s">
        <v>16</v>
      </c>
      <c r="B6" s="33">
        <f>B4-B5</f>
        <v>3.9999999999999994E-2</v>
      </c>
    </row>
    <row r="7" spans="1:11" ht="25.5" x14ac:dyDescent="0.2">
      <c r="A7" s="5" t="s">
        <v>2</v>
      </c>
      <c r="B7" s="33">
        <v>0.02</v>
      </c>
    </row>
    <row r="8" spans="1:11" x14ac:dyDescent="0.2">
      <c r="A8" s="5" t="s">
        <v>3</v>
      </c>
      <c r="B8" s="33">
        <f>B4-B7-B5</f>
        <v>1.9999999999999993E-2</v>
      </c>
    </row>
    <row r="9" spans="1:11" ht="14.25" customHeight="1" x14ac:dyDescent="0.2"/>
    <row r="10" spans="1:11" ht="14.25" customHeight="1" x14ac:dyDescent="0.2">
      <c r="A10" s="5" t="s">
        <v>4</v>
      </c>
      <c r="B10" s="98">
        <v>50</v>
      </c>
      <c r="C10" s="4" t="s">
        <v>5</v>
      </c>
    </row>
    <row r="11" spans="1:11" ht="14.25" customHeight="1" x14ac:dyDescent="0.2">
      <c r="A11" s="5"/>
      <c r="B11" s="40"/>
    </row>
    <row r="12" spans="1:11" ht="14.25" customHeight="1" x14ac:dyDescent="0.2">
      <c r="A12" s="5"/>
      <c r="B12" s="40"/>
    </row>
    <row r="13" spans="1:11" ht="54" x14ac:dyDescent="0.25">
      <c r="A13" s="99" t="s">
        <v>169</v>
      </c>
      <c r="B13" s="44" t="s">
        <v>172</v>
      </c>
      <c r="C13" s="22"/>
      <c r="E13" s="100" t="s">
        <v>170</v>
      </c>
      <c r="F13" s="44" t="s">
        <v>172</v>
      </c>
      <c r="G13" s="21"/>
      <c r="I13" s="100" t="s">
        <v>171</v>
      </c>
      <c r="J13" s="44" t="s">
        <v>172</v>
      </c>
      <c r="K13" s="21"/>
    </row>
    <row r="14" spans="1:11" ht="14.25" customHeight="1" x14ac:dyDescent="0.2">
      <c r="A14" s="6" t="s">
        <v>6</v>
      </c>
      <c r="B14" s="44"/>
      <c r="C14" s="22"/>
      <c r="E14" s="6" t="s">
        <v>6</v>
      </c>
      <c r="F14" s="44"/>
      <c r="G14" s="22"/>
      <c r="I14" s="6" t="s">
        <v>6</v>
      </c>
      <c r="J14" s="44"/>
      <c r="K14" s="22"/>
    </row>
    <row r="15" spans="1:11" ht="14.25" customHeight="1" x14ac:dyDescent="0.2">
      <c r="A15" s="7" t="s">
        <v>12</v>
      </c>
      <c r="B15" s="101">
        <v>2404</v>
      </c>
      <c r="C15" s="21"/>
      <c r="E15" s="7" t="s">
        <v>12</v>
      </c>
      <c r="F15" s="102">
        <v>2405</v>
      </c>
      <c r="G15" s="16"/>
      <c r="I15" s="7" t="s">
        <v>12</v>
      </c>
      <c r="J15" s="102">
        <v>2422</v>
      </c>
      <c r="K15" s="16"/>
    </row>
    <row r="16" spans="1:11" ht="14.25" customHeight="1" x14ac:dyDescent="0.2">
      <c r="A16" s="8"/>
      <c r="B16" s="17"/>
      <c r="C16" s="14"/>
      <c r="E16" s="20"/>
      <c r="F16" s="46"/>
      <c r="G16" s="16"/>
      <c r="I16" s="20"/>
      <c r="J16" s="46"/>
      <c r="K16" s="16"/>
    </row>
    <row r="17" spans="1:16" ht="14.25" customHeight="1" x14ac:dyDescent="0.2">
      <c r="A17" s="6" t="s">
        <v>17</v>
      </c>
      <c r="B17" s="44"/>
      <c r="C17" s="22"/>
      <c r="E17" s="6" t="s">
        <v>17</v>
      </c>
      <c r="F17" s="44"/>
      <c r="G17" s="22"/>
      <c r="I17" s="6" t="s">
        <v>17</v>
      </c>
      <c r="J17" s="44"/>
      <c r="K17" s="22"/>
    </row>
    <row r="18" spans="1:16" ht="14.25" customHeight="1" x14ac:dyDescent="0.2">
      <c r="A18" s="9" t="s">
        <v>10</v>
      </c>
      <c r="B18" s="101">
        <v>6</v>
      </c>
      <c r="C18" s="21"/>
      <c r="E18" s="9" t="s">
        <v>10</v>
      </c>
      <c r="F18" s="102">
        <v>6</v>
      </c>
      <c r="G18" s="16"/>
      <c r="I18" s="9" t="s">
        <v>10</v>
      </c>
      <c r="J18" s="102">
        <v>6</v>
      </c>
      <c r="K18" s="16"/>
    </row>
    <row r="19" spans="1:16" ht="15.75" customHeight="1" x14ac:dyDescent="0.2">
      <c r="A19" s="10" t="s">
        <v>13</v>
      </c>
      <c r="B19" s="30">
        <f>B18*(POWER(1+B8,B10)-1)/(B8*(POWER(1+B8,B10)))</f>
        <v>188.54163536191146</v>
      </c>
      <c r="C19" s="16"/>
      <c r="E19" s="10" t="s">
        <v>13</v>
      </c>
      <c r="F19" s="30">
        <f>F18*(POWER(1+B8,B10)-1)/(B8*(POWER(1+B8,B10)))</f>
        <v>188.54163536191146</v>
      </c>
      <c r="G19" s="16"/>
      <c r="I19" s="10" t="s">
        <v>13</v>
      </c>
      <c r="J19" s="30">
        <f>J18*(POWER(1+B8,B10)-1)/(B8*(POWER(1+B8,B10)))</f>
        <v>188.54163536191146</v>
      </c>
      <c r="K19" s="16"/>
    </row>
    <row r="20" spans="1:16" ht="14.25" customHeight="1" x14ac:dyDescent="0.2">
      <c r="A20" s="8"/>
      <c r="B20" s="17"/>
      <c r="C20" s="14"/>
      <c r="E20" s="20"/>
      <c r="F20" s="46"/>
      <c r="G20" s="16"/>
      <c r="I20" s="20"/>
      <c r="J20" s="46"/>
      <c r="K20" s="16"/>
    </row>
    <row r="21" spans="1:16" ht="14.25" customHeight="1" x14ac:dyDescent="0.2">
      <c r="A21" s="6" t="s">
        <v>167</v>
      </c>
      <c r="B21" s="44"/>
      <c r="C21" s="18"/>
      <c r="D21" s="5"/>
      <c r="E21" s="6" t="s">
        <v>167</v>
      </c>
      <c r="F21" s="44"/>
      <c r="G21" s="22"/>
      <c r="I21" s="6" t="s">
        <v>167</v>
      </c>
      <c r="J21" s="44"/>
      <c r="K21" s="22"/>
    </row>
    <row r="22" spans="1:16" ht="14.25" customHeight="1" x14ac:dyDescent="0.2">
      <c r="A22" s="9" t="s">
        <v>19</v>
      </c>
      <c r="B22" s="103">
        <v>0</v>
      </c>
      <c r="C22" s="19" t="s">
        <v>7</v>
      </c>
      <c r="E22" s="9" t="s">
        <v>19</v>
      </c>
      <c r="F22" s="104">
        <v>12</v>
      </c>
      <c r="G22" s="13" t="s">
        <v>7</v>
      </c>
      <c r="I22" s="9" t="s">
        <v>19</v>
      </c>
      <c r="J22" s="104">
        <v>0</v>
      </c>
      <c r="K22" s="13" t="s">
        <v>7</v>
      </c>
    </row>
    <row r="23" spans="1:16" ht="14.25" customHeight="1" x14ac:dyDescent="0.2">
      <c r="A23" s="11" t="s">
        <v>18</v>
      </c>
      <c r="B23" s="105">
        <v>0</v>
      </c>
      <c r="C23" s="13"/>
      <c r="E23" s="11" t="s">
        <v>18</v>
      </c>
      <c r="F23" s="105">
        <v>780</v>
      </c>
      <c r="G23" s="13"/>
      <c r="I23" s="11" t="s">
        <v>18</v>
      </c>
      <c r="J23" s="105">
        <v>0</v>
      </c>
      <c r="K23" s="13"/>
    </row>
    <row r="24" spans="1:16" ht="12.75" hidden="1" customHeight="1" x14ac:dyDescent="0.2">
      <c r="A24" s="25" t="s">
        <v>8</v>
      </c>
      <c r="B24" s="26"/>
      <c r="C24" s="27" t="s">
        <v>9</v>
      </c>
      <c r="D24" s="64"/>
      <c r="E24" s="25" t="s">
        <v>8</v>
      </c>
      <c r="F24" s="26"/>
      <c r="G24" s="27" t="s">
        <v>9</v>
      </c>
      <c r="H24" s="64"/>
      <c r="I24" s="25" t="s">
        <v>8</v>
      </c>
      <c r="J24" s="26"/>
      <c r="K24" s="27" t="s">
        <v>9</v>
      </c>
      <c r="N24" s="40"/>
      <c r="O24" s="40"/>
      <c r="P24" s="40"/>
    </row>
    <row r="25" spans="1:16" ht="12.75" hidden="1" customHeight="1" x14ac:dyDescent="0.2">
      <c r="A25" s="28">
        <f>B22</f>
        <v>0</v>
      </c>
      <c r="B25" s="26">
        <f t="shared" ref="B25:B74" si="0">IF(A25&lt;=$B$10,A25,0)</f>
        <v>0</v>
      </c>
      <c r="C25" s="34">
        <f t="shared" ref="C25:C74" si="1">IF(B25&gt;=1,$B$23/POWER(1+$B$6,B25),0)</f>
        <v>0</v>
      </c>
      <c r="D25" s="64"/>
      <c r="E25" s="28">
        <f>F22</f>
        <v>12</v>
      </c>
      <c r="F25" s="26">
        <f t="shared" ref="F25:F74" si="2">IF(E25&lt;=$B$10,E25,0)</f>
        <v>12</v>
      </c>
      <c r="G25" s="34">
        <f t="shared" ref="G25:G74" si="3">IF(F25&gt;=1,$F$23/POWER(1+$B$6,F25),0)</f>
        <v>487.18569867245083</v>
      </c>
      <c r="H25" s="64"/>
      <c r="I25" s="28">
        <f>J22</f>
        <v>0</v>
      </c>
      <c r="J25" s="26">
        <f t="shared" ref="J25:J74" si="4">IF(I25&lt;=$B$10,I25,0)</f>
        <v>0</v>
      </c>
      <c r="K25" s="34">
        <f t="shared" ref="K25:K74" si="5">IF(J25&gt;=1,$J$23/POWER(1+$B$6,J25),0)</f>
        <v>0</v>
      </c>
      <c r="N25" s="40"/>
      <c r="O25" s="40"/>
      <c r="P25" s="40"/>
    </row>
    <row r="26" spans="1:16" ht="12.75" hidden="1" customHeight="1" x14ac:dyDescent="0.2">
      <c r="A26" s="25">
        <f>B22*2</f>
        <v>0</v>
      </c>
      <c r="B26" s="26">
        <f t="shared" si="0"/>
        <v>0</v>
      </c>
      <c r="C26" s="34">
        <f t="shared" si="1"/>
        <v>0</v>
      </c>
      <c r="D26" s="64"/>
      <c r="E26" s="25">
        <f>F22*2</f>
        <v>24</v>
      </c>
      <c r="F26" s="26">
        <f t="shared" si="2"/>
        <v>24</v>
      </c>
      <c r="G26" s="34">
        <f t="shared" si="3"/>
        <v>304.29474998841545</v>
      </c>
      <c r="H26" s="64"/>
      <c r="I26" s="25">
        <f>J22*2</f>
        <v>0</v>
      </c>
      <c r="J26" s="26">
        <f t="shared" si="4"/>
        <v>0</v>
      </c>
      <c r="K26" s="34">
        <f t="shared" si="5"/>
        <v>0</v>
      </c>
      <c r="N26" s="40"/>
      <c r="O26" s="40"/>
      <c r="P26" s="40"/>
    </row>
    <row r="27" spans="1:16" ht="12.75" hidden="1" customHeight="1" x14ac:dyDescent="0.2">
      <c r="A27" s="25">
        <f>B22*3</f>
        <v>0</v>
      </c>
      <c r="B27" s="26">
        <f t="shared" si="0"/>
        <v>0</v>
      </c>
      <c r="C27" s="34">
        <f t="shared" si="1"/>
        <v>0</v>
      </c>
      <c r="D27" s="64"/>
      <c r="E27" s="25">
        <f>F22*3</f>
        <v>36</v>
      </c>
      <c r="F27" s="26">
        <f t="shared" si="2"/>
        <v>36</v>
      </c>
      <c r="G27" s="34">
        <f t="shared" si="3"/>
        <v>190.06160304546788</v>
      </c>
      <c r="H27" s="64"/>
      <c r="I27" s="25">
        <f>J22*3</f>
        <v>0</v>
      </c>
      <c r="J27" s="26">
        <f t="shared" si="4"/>
        <v>0</v>
      </c>
      <c r="K27" s="34">
        <f t="shared" si="5"/>
        <v>0</v>
      </c>
      <c r="N27" s="40"/>
      <c r="O27" s="40"/>
      <c r="P27" s="40"/>
    </row>
    <row r="28" spans="1:16" ht="12.75" hidden="1" customHeight="1" x14ac:dyDescent="0.2">
      <c r="A28" s="25">
        <f>B22*4</f>
        <v>0</v>
      </c>
      <c r="B28" s="26">
        <f t="shared" si="0"/>
        <v>0</v>
      </c>
      <c r="C28" s="34">
        <f t="shared" si="1"/>
        <v>0</v>
      </c>
      <c r="D28" s="64"/>
      <c r="E28" s="25">
        <f>F22*4</f>
        <v>48</v>
      </c>
      <c r="F28" s="26">
        <f t="shared" si="2"/>
        <v>48</v>
      </c>
      <c r="G28" s="34">
        <f t="shared" si="3"/>
        <v>118.71191650065677</v>
      </c>
      <c r="H28" s="64"/>
      <c r="I28" s="25">
        <f>J22*4</f>
        <v>0</v>
      </c>
      <c r="J28" s="26">
        <f t="shared" si="4"/>
        <v>0</v>
      </c>
      <c r="K28" s="34">
        <f t="shared" si="5"/>
        <v>0</v>
      </c>
    </row>
    <row r="29" spans="1:16" ht="12.75" hidden="1" customHeight="1" x14ac:dyDescent="0.2">
      <c r="A29" s="25">
        <f>B22*5</f>
        <v>0</v>
      </c>
      <c r="B29" s="26">
        <f t="shared" si="0"/>
        <v>0</v>
      </c>
      <c r="C29" s="34">
        <f t="shared" si="1"/>
        <v>0</v>
      </c>
      <c r="D29" s="64"/>
      <c r="E29" s="25">
        <f>F22*5</f>
        <v>60</v>
      </c>
      <c r="F29" s="26">
        <f t="shared" si="2"/>
        <v>0</v>
      </c>
      <c r="G29" s="34">
        <f t="shared" si="3"/>
        <v>0</v>
      </c>
      <c r="H29" s="64"/>
      <c r="I29" s="25">
        <f>J22*5</f>
        <v>0</v>
      </c>
      <c r="J29" s="26">
        <f t="shared" si="4"/>
        <v>0</v>
      </c>
      <c r="K29" s="34">
        <f t="shared" si="5"/>
        <v>0</v>
      </c>
    </row>
    <row r="30" spans="1:16" hidden="1" x14ac:dyDescent="0.2">
      <c r="A30" s="25">
        <f>B22*6</f>
        <v>0</v>
      </c>
      <c r="B30" s="26">
        <f t="shared" si="0"/>
        <v>0</v>
      </c>
      <c r="C30" s="34">
        <f t="shared" si="1"/>
        <v>0</v>
      </c>
      <c r="D30" s="64"/>
      <c r="E30" s="25">
        <f>F22*6</f>
        <v>72</v>
      </c>
      <c r="F30" s="26">
        <f t="shared" si="2"/>
        <v>0</v>
      </c>
      <c r="G30" s="34">
        <f t="shared" si="3"/>
        <v>0</v>
      </c>
      <c r="H30" s="64"/>
      <c r="I30" s="25">
        <f>J22*6</f>
        <v>0</v>
      </c>
      <c r="J30" s="26">
        <f t="shared" si="4"/>
        <v>0</v>
      </c>
      <c r="K30" s="34">
        <f t="shared" si="5"/>
        <v>0</v>
      </c>
    </row>
    <row r="31" spans="1:16" hidden="1" x14ac:dyDescent="0.2">
      <c r="A31" s="25">
        <f>B22*7</f>
        <v>0</v>
      </c>
      <c r="B31" s="26">
        <f t="shared" si="0"/>
        <v>0</v>
      </c>
      <c r="C31" s="34">
        <f t="shared" si="1"/>
        <v>0</v>
      </c>
      <c r="D31" s="64"/>
      <c r="E31" s="25">
        <f>F22*7</f>
        <v>84</v>
      </c>
      <c r="F31" s="26">
        <f t="shared" si="2"/>
        <v>0</v>
      </c>
      <c r="G31" s="34">
        <f t="shared" si="3"/>
        <v>0</v>
      </c>
      <c r="H31" s="64"/>
      <c r="I31" s="25">
        <f>J22*7</f>
        <v>0</v>
      </c>
      <c r="J31" s="26">
        <f t="shared" si="4"/>
        <v>0</v>
      </c>
      <c r="K31" s="34">
        <f t="shared" si="5"/>
        <v>0</v>
      </c>
    </row>
    <row r="32" spans="1:16" hidden="1" x14ac:dyDescent="0.2">
      <c r="A32" s="25">
        <f>B22*8</f>
        <v>0</v>
      </c>
      <c r="B32" s="26">
        <f t="shared" si="0"/>
        <v>0</v>
      </c>
      <c r="C32" s="34">
        <f t="shared" si="1"/>
        <v>0</v>
      </c>
      <c r="D32" s="64"/>
      <c r="E32" s="25">
        <f>F22*8</f>
        <v>96</v>
      </c>
      <c r="F32" s="26">
        <f t="shared" si="2"/>
        <v>0</v>
      </c>
      <c r="G32" s="34">
        <f t="shared" si="3"/>
        <v>0</v>
      </c>
      <c r="H32" s="64"/>
      <c r="I32" s="25">
        <f>J22*8</f>
        <v>0</v>
      </c>
      <c r="J32" s="26">
        <f t="shared" si="4"/>
        <v>0</v>
      </c>
      <c r="K32" s="34">
        <f t="shared" si="5"/>
        <v>0</v>
      </c>
    </row>
    <row r="33" spans="1:11" ht="13.5" hidden="1" customHeight="1" x14ac:dyDescent="0.2">
      <c r="A33" s="25">
        <f>B22*9</f>
        <v>0</v>
      </c>
      <c r="B33" s="26">
        <f t="shared" si="0"/>
        <v>0</v>
      </c>
      <c r="C33" s="34">
        <f t="shared" si="1"/>
        <v>0</v>
      </c>
      <c r="D33" s="64"/>
      <c r="E33" s="25">
        <f>F22*9</f>
        <v>108</v>
      </c>
      <c r="F33" s="26">
        <f t="shared" si="2"/>
        <v>0</v>
      </c>
      <c r="G33" s="34">
        <f t="shared" si="3"/>
        <v>0</v>
      </c>
      <c r="H33" s="64"/>
      <c r="I33" s="25">
        <f>J22*9</f>
        <v>0</v>
      </c>
      <c r="J33" s="26">
        <f t="shared" si="4"/>
        <v>0</v>
      </c>
      <c r="K33" s="34">
        <f t="shared" si="5"/>
        <v>0</v>
      </c>
    </row>
    <row r="34" spans="1:11" hidden="1" x14ac:dyDescent="0.2">
      <c r="A34" s="25">
        <f>B22*10</f>
        <v>0</v>
      </c>
      <c r="B34" s="26">
        <f t="shared" si="0"/>
        <v>0</v>
      </c>
      <c r="C34" s="34">
        <f t="shared" si="1"/>
        <v>0</v>
      </c>
      <c r="D34" s="64"/>
      <c r="E34" s="25">
        <f>F22*10</f>
        <v>120</v>
      </c>
      <c r="F34" s="26">
        <f t="shared" si="2"/>
        <v>0</v>
      </c>
      <c r="G34" s="34">
        <f t="shared" si="3"/>
        <v>0</v>
      </c>
      <c r="H34" s="64"/>
      <c r="I34" s="25">
        <f>J22*10</f>
        <v>0</v>
      </c>
      <c r="J34" s="26">
        <f t="shared" si="4"/>
        <v>0</v>
      </c>
      <c r="K34" s="34">
        <f t="shared" si="5"/>
        <v>0</v>
      </c>
    </row>
    <row r="35" spans="1:11" ht="12" hidden="1" customHeight="1" x14ac:dyDescent="0.2">
      <c r="A35" s="25">
        <f>B22*11</f>
        <v>0</v>
      </c>
      <c r="B35" s="26">
        <f t="shared" si="0"/>
        <v>0</v>
      </c>
      <c r="C35" s="34">
        <f t="shared" si="1"/>
        <v>0</v>
      </c>
      <c r="D35" s="64"/>
      <c r="E35" s="25">
        <f>F22*11</f>
        <v>132</v>
      </c>
      <c r="F35" s="26">
        <f t="shared" si="2"/>
        <v>0</v>
      </c>
      <c r="G35" s="34">
        <f t="shared" si="3"/>
        <v>0</v>
      </c>
      <c r="H35" s="64"/>
      <c r="I35" s="25">
        <f>J22*11</f>
        <v>0</v>
      </c>
      <c r="J35" s="26">
        <f t="shared" si="4"/>
        <v>0</v>
      </c>
      <c r="K35" s="34">
        <f t="shared" si="5"/>
        <v>0</v>
      </c>
    </row>
    <row r="36" spans="1:11" hidden="1" x14ac:dyDescent="0.2">
      <c r="A36" s="25">
        <f>B22*12</f>
        <v>0</v>
      </c>
      <c r="B36" s="26">
        <f t="shared" si="0"/>
        <v>0</v>
      </c>
      <c r="C36" s="34">
        <f t="shared" si="1"/>
        <v>0</v>
      </c>
      <c r="D36" s="64"/>
      <c r="E36" s="25">
        <f>F22*12</f>
        <v>144</v>
      </c>
      <c r="F36" s="26">
        <f t="shared" si="2"/>
        <v>0</v>
      </c>
      <c r="G36" s="34">
        <f t="shared" si="3"/>
        <v>0</v>
      </c>
      <c r="H36" s="64"/>
      <c r="I36" s="25">
        <f>J22*12</f>
        <v>0</v>
      </c>
      <c r="J36" s="26">
        <f t="shared" si="4"/>
        <v>0</v>
      </c>
      <c r="K36" s="34">
        <f t="shared" si="5"/>
        <v>0</v>
      </c>
    </row>
    <row r="37" spans="1:11" hidden="1" x14ac:dyDescent="0.2">
      <c r="A37" s="25">
        <f>B22*13</f>
        <v>0</v>
      </c>
      <c r="B37" s="26">
        <f t="shared" si="0"/>
        <v>0</v>
      </c>
      <c r="C37" s="34">
        <f t="shared" si="1"/>
        <v>0</v>
      </c>
      <c r="D37" s="64"/>
      <c r="E37" s="25">
        <f>F22*13</f>
        <v>156</v>
      </c>
      <c r="F37" s="26">
        <f t="shared" si="2"/>
        <v>0</v>
      </c>
      <c r="G37" s="34">
        <f t="shared" si="3"/>
        <v>0</v>
      </c>
      <c r="H37" s="64"/>
      <c r="I37" s="25">
        <f>J22*13</f>
        <v>0</v>
      </c>
      <c r="J37" s="26">
        <f t="shared" si="4"/>
        <v>0</v>
      </c>
      <c r="K37" s="34">
        <f t="shared" si="5"/>
        <v>0</v>
      </c>
    </row>
    <row r="38" spans="1:11" hidden="1" x14ac:dyDescent="0.2">
      <c r="A38" s="25">
        <f>B22*14</f>
        <v>0</v>
      </c>
      <c r="B38" s="26">
        <f t="shared" si="0"/>
        <v>0</v>
      </c>
      <c r="C38" s="34">
        <f t="shared" si="1"/>
        <v>0</v>
      </c>
      <c r="D38" s="64"/>
      <c r="E38" s="25">
        <f>F22*14</f>
        <v>168</v>
      </c>
      <c r="F38" s="26">
        <f t="shared" si="2"/>
        <v>0</v>
      </c>
      <c r="G38" s="34">
        <f t="shared" si="3"/>
        <v>0</v>
      </c>
      <c r="H38" s="64"/>
      <c r="I38" s="25">
        <f>J22*14</f>
        <v>0</v>
      </c>
      <c r="J38" s="26">
        <f t="shared" si="4"/>
        <v>0</v>
      </c>
      <c r="K38" s="34">
        <f t="shared" si="5"/>
        <v>0</v>
      </c>
    </row>
    <row r="39" spans="1:11" hidden="1" x14ac:dyDescent="0.2">
      <c r="A39" s="25">
        <f>B22*15</f>
        <v>0</v>
      </c>
      <c r="B39" s="26">
        <f t="shared" si="0"/>
        <v>0</v>
      </c>
      <c r="C39" s="34">
        <f t="shared" si="1"/>
        <v>0</v>
      </c>
      <c r="D39" s="64"/>
      <c r="E39" s="25">
        <f>F22*15</f>
        <v>180</v>
      </c>
      <c r="F39" s="26">
        <f t="shared" si="2"/>
        <v>0</v>
      </c>
      <c r="G39" s="34">
        <f t="shared" si="3"/>
        <v>0</v>
      </c>
      <c r="H39" s="64"/>
      <c r="I39" s="25">
        <f>J22*15</f>
        <v>0</v>
      </c>
      <c r="J39" s="26">
        <f t="shared" si="4"/>
        <v>0</v>
      </c>
      <c r="K39" s="34">
        <f t="shared" si="5"/>
        <v>0</v>
      </c>
    </row>
    <row r="40" spans="1:11" hidden="1" x14ac:dyDescent="0.2">
      <c r="A40" s="25">
        <f>B22*16</f>
        <v>0</v>
      </c>
      <c r="B40" s="26">
        <f t="shared" si="0"/>
        <v>0</v>
      </c>
      <c r="C40" s="34">
        <f t="shared" si="1"/>
        <v>0</v>
      </c>
      <c r="D40" s="64"/>
      <c r="E40" s="25">
        <f>F22*16</f>
        <v>192</v>
      </c>
      <c r="F40" s="26">
        <f t="shared" si="2"/>
        <v>0</v>
      </c>
      <c r="G40" s="34">
        <f t="shared" si="3"/>
        <v>0</v>
      </c>
      <c r="H40" s="64"/>
      <c r="I40" s="25">
        <f>J22*16</f>
        <v>0</v>
      </c>
      <c r="J40" s="26">
        <f t="shared" si="4"/>
        <v>0</v>
      </c>
      <c r="K40" s="34">
        <f t="shared" si="5"/>
        <v>0</v>
      </c>
    </row>
    <row r="41" spans="1:11" hidden="1" x14ac:dyDescent="0.2">
      <c r="A41" s="25">
        <f>$B$22*17</f>
        <v>0</v>
      </c>
      <c r="B41" s="26">
        <f t="shared" si="0"/>
        <v>0</v>
      </c>
      <c r="C41" s="34">
        <f t="shared" si="1"/>
        <v>0</v>
      </c>
      <c r="D41" s="64"/>
      <c r="E41" s="25">
        <f>$F$22*17</f>
        <v>204</v>
      </c>
      <c r="F41" s="26">
        <f t="shared" si="2"/>
        <v>0</v>
      </c>
      <c r="G41" s="34">
        <f t="shared" si="3"/>
        <v>0</v>
      </c>
      <c r="H41" s="64"/>
      <c r="I41" s="25">
        <f>$J$22*17</f>
        <v>0</v>
      </c>
      <c r="J41" s="26">
        <f t="shared" si="4"/>
        <v>0</v>
      </c>
      <c r="K41" s="34">
        <f t="shared" si="5"/>
        <v>0</v>
      </c>
    </row>
    <row r="42" spans="1:11" hidden="1" x14ac:dyDescent="0.2">
      <c r="A42" s="28">
        <f>$B$22*18</f>
        <v>0</v>
      </c>
      <c r="B42" s="26">
        <f t="shared" si="0"/>
        <v>0</v>
      </c>
      <c r="C42" s="34">
        <f t="shared" si="1"/>
        <v>0</v>
      </c>
      <c r="D42" s="64"/>
      <c r="E42" s="25">
        <f>$F$22*18</f>
        <v>216</v>
      </c>
      <c r="F42" s="26">
        <f t="shared" si="2"/>
        <v>0</v>
      </c>
      <c r="G42" s="34">
        <f t="shared" si="3"/>
        <v>0</v>
      </c>
      <c r="H42" s="64"/>
      <c r="I42" s="25">
        <f>$J$22*18</f>
        <v>0</v>
      </c>
      <c r="J42" s="26">
        <f t="shared" si="4"/>
        <v>0</v>
      </c>
      <c r="K42" s="34">
        <f t="shared" si="5"/>
        <v>0</v>
      </c>
    </row>
    <row r="43" spans="1:11" hidden="1" x14ac:dyDescent="0.2">
      <c r="A43" s="25">
        <f>$B$22*19</f>
        <v>0</v>
      </c>
      <c r="B43" s="26">
        <f t="shared" si="0"/>
        <v>0</v>
      </c>
      <c r="C43" s="34">
        <f t="shared" si="1"/>
        <v>0</v>
      </c>
      <c r="D43" s="64"/>
      <c r="E43" s="25">
        <f>$F$22*19</f>
        <v>228</v>
      </c>
      <c r="F43" s="26">
        <f t="shared" si="2"/>
        <v>0</v>
      </c>
      <c r="G43" s="34">
        <f t="shared" si="3"/>
        <v>0</v>
      </c>
      <c r="H43" s="64"/>
      <c r="I43" s="25">
        <f>$J$22*19</f>
        <v>0</v>
      </c>
      <c r="J43" s="26">
        <f t="shared" si="4"/>
        <v>0</v>
      </c>
      <c r="K43" s="34">
        <f t="shared" si="5"/>
        <v>0</v>
      </c>
    </row>
    <row r="44" spans="1:11" hidden="1" x14ac:dyDescent="0.2">
      <c r="A44" s="25">
        <f>$B$22*20</f>
        <v>0</v>
      </c>
      <c r="B44" s="26">
        <f t="shared" si="0"/>
        <v>0</v>
      </c>
      <c r="C44" s="34">
        <f t="shared" si="1"/>
        <v>0</v>
      </c>
      <c r="D44" s="64"/>
      <c r="E44" s="25">
        <f>$F$22*20</f>
        <v>240</v>
      </c>
      <c r="F44" s="26">
        <f t="shared" si="2"/>
        <v>0</v>
      </c>
      <c r="G44" s="34">
        <f t="shared" si="3"/>
        <v>0</v>
      </c>
      <c r="H44" s="64"/>
      <c r="I44" s="25">
        <f>$J$22*20</f>
        <v>0</v>
      </c>
      <c r="J44" s="26">
        <f t="shared" si="4"/>
        <v>0</v>
      </c>
      <c r="K44" s="34">
        <f t="shared" si="5"/>
        <v>0</v>
      </c>
    </row>
    <row r="45" spans="1:11" hidden="1" x14ac:dyDescent="0.2">
      <c r="A45" s="28">
        <f>$B$22*21</f>
        <v>0</v>
      </c>
      <c r="B45" s="26">
        <f t="shared" si="0"/>
        <v>0</v>
      </c>
      <c r="C45" s="34">
        <f t="shared" si="1"/>
        <v>0</v>
      </c>
      <c r="D45" s="64"/>
      <c r="E45" s="25">
        <f>$F$22*21</f>
        <v>252</v>
      </c>
      <c r="F45" s="26">
        <f t="shared" si="2"/>
        <v>0</v>
      </c>
      <c r="G45" s="34">
        <f t="shared" si="3"/>
        <v>0</v>
      </c>
      <c r="H45" s="64"/>
      <c r="I45" s="25">
        <f>$J$22*21</f>
        <v>0</v>
      </c>
      <c r="J45" s="26">
        <f t="shared" si="4"/>
        <v>0</v>
      </c>
      <c r="K45" s="34">
        <f t="shared" si="5"/>
        <v>0</v>
      </c>
    </row>
    <row r="46" spans="1:11" hidden="1" x14ac:dyDescent="0.2">
      <c r="A46" s="25">
        <f>$B$22*22</f>
        <v>0</v>
      </c>
      <c r="B46" s="26">
        <f t="shared" si="0"/>
        <v>0</v>
      </c>
      <c r="C46" s="34">
        <f t="shared" si="1"/>
        <v>0</v>
      </c>
      <c r="D46" s="64"/>
      <c r="E46" s="25">
        <f>$F$22*22</f>
        <v>264</v>
      </c>
      <c r="F46" s="26">
        <f t="shared" si="2"/>
        <v>0</v>
      </c>
      <c r="G46" s="34">
        <f t="shared" si="3"/>
        <v>0</v>
      </c>
      <c r="H46" s="64"/>
      <c r="I46" s="25">
        <f>$J$22*22</f>
        <v>0</v>
      </c>
      <c r="J46" s="26">
        <f t="shared" si="4"/>
        <v>0</v>
      </c>
      <c r="K46" s="34">
        <f t="shared" si="5"/>
        <v>0</v>
      </c>
    </row>
    <row r="47" spans="1:11" hidden="1" x14ac:dyDescent="0.2">
      <c r="A47" s="25">
        <f>$B$22*23</f>
        <v>0</v>
      </c>
      <c r="B47" s="26">
        <f t="shared" si="0"/>
        <v>0</v>
      </c>
      <c r="C47" s="34">
        <f t="shared" si="1"/>
        <v>0</v>
      </c>
      <c r="D47" s="64"/>
      <c r="E47" s="25">
        <f>$F$22*23</f>
        <v>276</v>
      </c>
      <c r="F47" s="26">
        <f t="shared" si="2"/>
        <v>0</v>
      </c>
      <c r="G47" s="34">
        <f t="shared" si="3"/>
        <v>0</v>
      </c>
      <c r="H47" s="64"/>
      <c r="I47" s="25">
        <f>$J$22*23</f>
        <v>0</v>
      </c>
      <c r="J47" s="26">
        <f t="shared" si="4"/>
        <v>0</v>
      </c>
      <c r="K47" s="34">
        <f t="shared" si="5"/>
        <v>0</v>
      </c>
    </row>
    <row r="48" spans="1:11" hidden="1" x14ac:dyDescent="0.2">
      <c r="A48" s="28">
        <f>$B$22*24</f>
        <v>0</v>
      </c>
      <c r="B48" s="26">
        <f t="shared" si="0"/>
        <v>0</v>
      </c>
      <c r="C48" s="34">
        <f t="shared" si="1"/>
        <v>0</v>
      </c>
      <c r="D48" s="64"/>
      <c r="E48" s="25">
        <f>$F$22*24</f>
        <v>288</v>
      </c>
      <c r="F48" s="26">
        <f t="shared" si="2"/>
        <v>0</v>
      </c>
      <c r="G48" s="34">
        <f t="shared" si="3"/>
        <v>0</v>
      </c>
      <c r="H48" s="64"/>
      <c r="I48" s="25">
        <f>$J$22*24</f>
        <v>0</v>
      </c>
      <c r="J48" s="26">
        <f t="shared" si="4"/>
        <v>0</v>
      </c>
      <c r="K48" s="34">
        <f t="shared" si="5"/>
        <v>0</v>
      </c>
    </row>
    <row r="49" spans="1:11" hidden="1" x14ac:dyDescent="0.2">
      <c r="A49" s="28">
        <f>$B$22*25</f>
        <v>0</v>
      </c>
      <c r="B49" s="26">
        <f t="shared" si="0"/>
        <v>0</v>
      </c>
      <c r="C49" s="34">
        <f t="shared" si="1"/>
        <v>0</v>
      </c>
      <c r="D49" s="64"/>
      <c r="E49" s="25">
        <f>$F$22*25</f>
        <v>300</v>
      </c>
      <c r="F49" s="26">
        <f t="shared" si="2"/>
        <v>0</v>
      </c>
      <c r="G49" s="34">
        <f t="shared" si="3"/>
        <v>0</v>
      </c>
      <c r="H49" s="64"/>
      <c r="I49" s="25">
        <f>$J$22*25</f>
        <v>0</v>
      </c>
      <c r="J49" s="26">
        <f t="shared" si="4"/>
        <v>0</v>
      </c>
      <c r="K49" s="34">
        <f t="shared" si="5"/>
        <v>0</v>
      </c>
    </row>
    <row r="50" spans="1:11" hidden="1" x14ac:dyDescent="0.2">
      <c r="A50" s="28">
        <f>$B$22*26</f>
        <v>0</v>
      </c>
      <c r="B50" s="26">
        <f t="shared" si="0"/>
        <v>0</v>
      </c>
      <c r="C50" s="34">
        <f t="shared" si="1"/>
        <v>0</v>
      </c>
      <c r="D50" s="64"/>
      <c r="E50" s="25">
        <f>$F$22*26</f>
        <v>312</v>
      </c>
      <c r="F50" s="26">
        <f t="shared" si="2"/>
        <v>0</v>
      </c>
      <c r="G50" s="34">
        <f t="shared" si="3"/>
        <v>0</v>
      </c>
      <c r="H50" s="64"/>
      <c r="I50" s="25">
        <f>$J$22*26</f>
        <v>0</v>
      </c>
      <c r="J50" s="26">
        <f t="shared" si="4"/>
        <v>0</v>
      </c>
      <c r="K50" s="34">
        <f t="shared" si="5"/>
        <v>0</v>
      </c>
    </row>
    <row r="51" spans="1:11" hidden="1" x14ac:dyDescent="0.2">
      <c r="A51" s="28">
        <f>$B$22*27</f>
        <v>0</v>
      </c>
      <c r="B51" s="26">
        <f t="shared" si="0"/>
        <v>0</v>
      </c>
      <c r="C51" s="34">
        <f t="shared" si="1"/>
        <v>0</v>
      </c>
      <c r="D51" s="64"/>
      <c r="E51" s="25">
        <f>$F$22*27</f>
        <v>324</v>
      </c>
      <c r="F51" s="26">
        <f t="shared" si="2"/>
        <v>0</v>
      </c>
      <c r="G51" s="34">
        <f t="shared" si="3"/>
        <v>0</v>
      </c>
      <c r="H51" s="64"/>
      <c r="I51" s="25">
        <f>$J$22*27</f>
        <v>0</v>
      </c>
      <c r="J51" s="26">
        <f t="shared" si="4"/>
        <v>0</v>
      </c>
      <c r="K51" s="34">
        <f t="shared" si="5"/>
        <v>0</v>
      </c>
    </row>
    <row r="52" spans="1:11" hidden="1" x14ac:dyDescent="0.2">
      <c r="A52" s="28">
        <f>$B$22*28</f>
        <v>0</v>
      </c>
      <c r="B52" s="26">
        <f t="shared" si="0"/>
        <v>0</v>
      </c>
      <c r="C52" s="34">
        <f t="shared" si="1"/>
        <v>0</v>
      </c>
      <c r="D52" s="64"/>
      <c r="E52" s="25">
        <f>$F$22*28</f>
        <v>336</v>
      </c>
      <c r="F52" s="26">
        <f t="shared" si="2"/>
        <v>0</v>
      </c>
      <c r="G52" s="34">
        <f t="shared" si="3"/>
        <v>0</v>
      </c>
      <c r="H52" s="64"/>
      <c r="I52" s="25">
        <f>$J$22*28</f>
        <v>0</v>
      </c>
      <c r="J52" s="26">
        <f t="shared" si="4"/>
        <v>0</v>
      </c>
      <c r="K52" s="34">
        <f t="shared" si="5"/>
        <v>0</v>
      </c>
    </row>
    <row r="53" spans="1:11" hidden="1" x14ac:dyDescent="0.2">
      <c r="A53" s="28">
        <f>$B$22*29</f>
        <v>0</v>
      </c>
      <c r="B53" s="26">
        <f t="shared" si="0"/>
        <v>0</v>
      </c>
      <c r="C53" s="34">
        <f t="shared" si="1"/>
        <v>0</v>
      </c>
      <c r="D53" s="64"/>
      <c r="E53" s="25">
        <f>$F$22*29</f>
        <v>348</v>
      </c>
      <c r="F53" s="26">
        <f t="shared" si="2"/>
        <v>0</v>
      </c>
      <c r="G53" s="34">
        <f t="shared" si="3"/>
        <v>0</v>
      </c>
      <c r="H53" s="64"/>
      <c r="I53" s="25">
        <f>$J$22*29</f>
        <v>0</v>
      </c>
      <c r="J53" s="26">
        <f t="shared" si="4"/>
        <v>0</v>
      </c>
      <c r="K53" s="34">
        <f t="shared" si="5"/>
        <v>0</v>
      </c>
    </row>
    <row r="54" spans="1:11" hidden="1" x14ac:dyDescent="0.2">
      <c r="A54" s="28">
        <f>$B$22*30</f>
        <v>0</v>
      </c>
      <c r="B54" s="26">
        <f t="shared" si="0"/>
        <v>0</v>
      </c>
      <c r="C54" s="34">
        <f t="shared" si="1"/>
        <v>0</v>
      </c>
      <c r="D54" s="64"/>
      <c r="E54" s="25">
        <f>$F$22*30</f>
        <v>360</v>
      </c>
      <c r="F54" s="26">
        <f t="shared" si="2"/>
        <v>0</v>
      </c>
      <c r="G54" s="34">
        <f t="shared" si="3"/>
        <v>0</v>
      </c>
      <c r="H54" s="64"/>
      <c r="I54" s="25">
        <f>$J$22*30</f>
        <v>0</v>
      </c>
      <c r="J54" s="26">
        <f t="shared" si="4"/>
        <v>0</v>
      </c>
      <c r="K54" s="34">
        <f t="shared" si="5"/>
        <v>0</v>
      </c>
    </row>
    <row r="55" spans="1:11" hidden="1" x14ac:dyDescent="0.2">
      <c r="A55" s="28">
        <f>$B$22*31</f>
        <v>0</v>
      </c>
      <c r="B55" s="26">
        <f t="shared" si="0"/>
        <v>0</v>
      </c>
      <c r="C55" s="34">
        <f t="shared" si="1"/>
        <v>0</v>
      </c>
      <c r="D55" s="64"/>
      <c r="E55" s="25">
        <f>$F$22*31</f>
        <v>372</v>
      </c>
      <c r="F55" s="26">
        <f t="shared" si="2"/>
        <v>0</v>
      </c>
      <c r="G55" s="34">
        <f t="shared" si="3"/>
        <v>0</v>
      </c>
      <c r="H55" s="64"/>
      <c r="I55" s="25">
        <f>$J$22*31</f>
        <v>0</v>
      </c>
      <c r="J55" s="26">
        <f t="shared" si="4"/>
        <v>0</v>
      </c>
      <c r="K55" s="34">
        <f t="shared" si="5"/>
        <v>0</v>
      </c>
    </row>
    <row r="56" spans="1:11" hidden="1" x14ac:dyDescent="0.2">
      <c r="A56" s="28">
        <f>$B$22*32</f>
        <v>0</v>
      </c>
      <c r="B56" s="26">
        <f t="shared" si="0"/>
        <v>0</v>
      </c>
      <c r="C56" s="34">
        <f t="shared" si="1"/>
        <v>0</v>
      </c>
      <c r="D56" s="64"/>
      <c r="E56" s="25">
        <f>$F$22*32</f>
        <v>384</v>
      </c>
      <c r="F56" s="26">
        <f t="shared" si="2"/>
        <v>0</v>
      </c>
      <c r="G56" s="34">
        <f t="shared" si="3"/>
        <v>0</v>
      </c>
      <c r="H56" s="64"/>
      <c r="I56" s="25">
        <f>$J$22*32</f>
        <v>0</v>
      </c>
      <c r="J56" s="26">
        <f t="shared" si="4"/>
        <v>0</v>
      </c>
      <c r="K56" s="34">
        <f t="shared" si="5"/>
        <v>0</v>
      </c>
    </row>
    <row r="57" spans="1:11" hidden="1" x14ac:dyDescent="0.2">
      <c r="A57" s="28">
        <f>$B$22*33</f>
        <v>0</v>
      </c>
      <c r="B57" s="26">
        <f t="shared" si="0"/>
        <v>0</v>
      </c>
      <c r="C57" s="34">
        <f t="shared" si="1"/>
        <v>0</v>
      </c>
      <c r="D57" s="64"/>
      <c r="E57" s="25">
        <f>$F$22*33</f>
        <v>396</v>
      </c>
      <c r="F57" s="26">
        <f t="shared" si="2"/>
        <v>0</v>
      </c>
      <c r="G57" s="34">
        <f t="shared" si="3"/>
        <v>0</v>
      </c>
      <c r="H57" s="64"/>
      <c r="I57" s="25">
        <f>$J$22*33</f>
        <v>0</v>
      </c>
      <c r="J57" s="26">
        <f t="shared" si="4"/>
        <v>0</v>
      </c>
      <c r="K57" s="34">
        <f t="shared" si="5"/>
        <v>0</v>
      </c>
    </row>
    <row r="58" spans="1:11" hidden="1" x14ac:dyDescent="0.2">
      <c r="A58" s="28">
        <f>$B$22*34</f>
        <v>0</v>
      </c>
      <c r="B58" s="26">
        <f t="shared" si="0"/>
        <v>0</v>
      </c>
      <c r="C58" s="34">
        <f t="shared" si="1"/>
        <v>0</v>
      </c>
      <c r="D58" s="64"/>
      <c r="E58" s="25">
        <f>$F$22*34</f>
        <v>408</v>
      </c>
      <c r="F58" s="26">
        <f t="shared" si="2"/>
        <v>0</v>
      </c>
      <c r="G58" s="34">
        <f t="shared" si="3"/>
        <v>0</v>
      </c>
      <c r="H58" s="64"/>
      <c r="I58" s="25">
        <f>$J$22*34</f>
        <v>0</v>
      </c>
      <c r="J58" s="26">
        <f t="shared" si="4"/>
        <v>0</v>
      </c>
      <c r="K58" s="34">
        <f t="shared" si="5"/>
        <v>0</v>
      </c>
    </row>
    <row r="59" spans="1:11" hidden="1" x14ac:dyDescent="0.2">
      <c r="A59" s="28">
        <f>$B$22*35</f>
        <v>0</v>
      </c>
      <c r="B59" s="26">
        <f t="shared" si="0"/>
        <v>0</v>
      </c>
      <c r="C59" s="34">
        <f t="shared" si="1"/>
        <v>0</v>
      </c>
      <c r="D59" s="64"/>
      <c r="E59" s="25">
        <f>$F$22*35</f>
        <v>420</v>
      </c>
      <c r="F59" s="26">
        <f t="shared" si="2"/>
        <v>0</v>
      </c>
      <c r="G59" s="34">
        <f t="shared" si="3"/>
        <v>0</v>
      </c>
      <c r="H59" s="64"/>
      <c r="I59" s="25">
        <f>$J$22*35</f>
        <v>0</v>
      </c>
      <c r="J59" s="26">
        <f t="shared" si="4"/>
        <v>0</v>
      </c>
      <c r="K59" s="34">
        <f t="shared" si="5"/>
        <v>0</v>
      </c>
    </row>
    <row r="60" spans="1:11" hidden="1" x14ac:dyDescent="0.2">
      <c r="A60" s="28">
        <f>$B$22*36</f>
        <v>0</v>
      </c>
      <c r="B60" s="26">
        <f t="shared" si="0"/>
        <v>0</v>
      </c>
      <c r="C60" s="34">
        <f t="shared" si="1"/>
        <v>0</v>
      </c>
      <c r="D60" s="64"/>
      <c r="E60" s="25">
        <f>$F$22*36</f>
        <v>432</v>
      </c>
      <c r="F60" s="26">
        <f t="shared" si="2"/>
        <v>0</v>
      </c>
      <c r="G60" s="34">
        <f t="shared" si="3"/>
        <v>0</v>
      </c>
      <c r="H60" s="64"/>
      <c r="I60" s="25">
        <f>$J$22*36</f>
        <v>0</v>
      </c>
      <c r="J60" s="26">
        <f t="shared" si="4"/>
        <v>0</v>
      </c>
      <c r="K60" s="34">
        <f t="shared" si="5"/>
        <v>0</v>
      </c>
    </row>
    <row r="61" spans="1:11" hidden="1" x14ac:dyDescent="0.2">
      <c r="A61" s="28">
        <f>$B$22*37</f>
        <v>0</v>
      </c>
      <c r="B61" s="26">
        <f t="shared" si="0"/>
        <v>0</v>
      </c>
      <c r="C61" s="34">
        <f t="shared" si="1"/>
        <v>0</v>
      </c>
      <c r="D61" s="64"/>
      <c r="E61" s="25">
        <f>$F$22*37</f>
        <v>444</v>
      </c>
      <c r="F61" s="26">
        <f t="shared" si="2"/>
        <v>0</v>
      </c>
      <c r="G61" s="34">
        <f t="shared" si="3"/>
        <v>0</v>
      </c>
      <c r="H61" s="64"/>
      <c r="I61" s="25">
        <f>$J$22*37</f>
        <v>0</v>
      </c>
      <c r="J61" s="26">
        <f t="shared" si="4"/>
        <v>0</v>
      </c>
      <c r="K61" s="34">
        <f t="shared" si="5"/>
        <v>0</v>
      </c>
    </row>
    <row r="62" spans="1:11" hidden="1" x14ac:dyDescent="0.2">
      <c r="A62" s="28">
        <f>$B$22*38</f>
        <v>0</v>
      </c>
      <c r="B62" s="26">
        <f t="shared" si="0"/>
        <v>0</v>
      </c>
      <c r="C62" s="34">
        <f t="shared" si="1"/>
        <v>0</v>
      </c>
      <c r="D62" s="64"/>
      <c r="E62" s="25">
        <f>$F$22*38</f>
        <v>456</v>
      </c>
      <c r="F62" s="26">
        <f t="shared" si="2"/>
        <v>0</v>
      </c>
      <c r="G62" s="34">
        <f t="shared" si="3"/>
        <v>0</v>
      </c>
      <c r="H62" s="64"/>
      <c r="I62" s="25">
        <f>$J$22*38</f>
        <v>0</v>
      </c>
      <c r="J62" s="26">
        <f t="shared" si="4"/>
        <v>0</v>
      </c>
      <c r="K62" s="34">
        <f t="shared" si="5"/>
        <v>0</v>
      </c>
    </row>
    <row r="63" spans="1:11" hidden="1" x14ac:dyDescent="0.2">
      <c r="A63" s="28">
        <f>$B$22*39</f>
        <v>0</v>
      </c>
      <c r="B63" s="26">
        <f t="shared" si="0"/>
        <v>0</v>
      </c>
      <c r="C63" s="34">
        <f t="shared" si="1"/>
        <v>0</v>
      </c>
      <c r="D63" s="64"/>
      <c r="E63" s="25">
        <f>$F$22*39</f>
        <v>468</v>
      </c>
      <c r="F63" s="26">
        <f t="shared" si="2"/>
        <v>0</v>
      </c>
      <c r="G63" s="34">
        <f t="shared" si="3"/>
        <v>0</v>
      </c>
      <c r="H63" s="64"/>
      <c r="I63" s="25">
        <f>$J$22*39</f>
        <v>0</v>
      </c>
      <c r="J63" s="26">
        <f t="shared" si="4"/>
        <v>0</v>
      </c>
      <c r="K63" s="34">
        <f t="shared" si="5"/>
        <v>0</v>
      </c>
    </row>
    <row r="64" spans="1:11" hidden="1" x14ac:dyDescent="0.2">
      <c r="A64" s="28">
        <f>$B$22*40</f>
        <v>0</v>
      </c>
      <c r="B64" s="26">
        <f t="shared" si="0"/>
        <v>0</v>
      </c>
      <c r="C64" s="34">
        <f t="shared" si="1"/>
        <v>0</v>
      </c>
      <c r="D64" s="64"/>
      <c r="E64" s="25">
        <f>$F$22*40</f>
        <v>480</v>
      </c>
      <c r="F64" s="26">
        <f t="shared" si="2"/>
        <v>0</v>
      </c>
      <c r="G64" s="34">
        <f t="shared" si="3"/>
        <v>0</v>
      </c>
      <c r="H64" s="64"/>
      <c r="I64" s="25">
        <f>$J$22*40</f>
        <v>0</v>
      </c>
      <c r="J64" s="26">
        <f t="shared" si="4"/>
        <v>0</v>
      </c>
      <c r="K64" s="34">
        <f t="shared" si="5"/>
        <v>0</v>
      </c>
    </row>
    <row r="65" spans="1:11" hidden="1" x14ac:dyDescent="0.2">
      <c r="A65" s="28">
        <f>$B$22*41</f>
        <v>0</v>
      </c>
      <c r="B65" s="26">
        <f t="shared" si="0"/>
        <v>0</v>
      </c>
      <c r="C65" s="34">
        <f t="shared" si="1"/>
        <v>0</v>
      </c>
      <c r="D65" s="64"/>
      <c r="E65" s="25">
        <f>$F$22*41</f>
        <v>492</v>
      </c>
      <c r="F65" s="26">
        <f t="shared" si="2"/>
        <v>0</v>
      </c>
      <c r="G65" s="34">
        <f t="shared" si="3"/>
        <v>0</v>
      </c>
      <c r="H65" s="64"/>
      <c r="I65" s="25">
        <f>$J$22*41</f>
        <v>0</v>
      </c>
      <c r="J65" s="26">
        <f t="shared" si="4"/>
        <v>0</v>
      </c>
      <c r="K65" s="34">
        <f t="shared" si="5"/>
        <v>0</v>
      </c>
    </row>
    <row r="66" spans="1:11" hidden="1" x14ac:dyDescent="0.2">
      <c r="A66" s="28">
        <f>$B$22*42</f>
        <v>0</v>
      </c>
      <c r="B66" s="26">
        <f t="shared" si="0"/>
        <v>0</v>
      </c>
      <c r="C66" s="34">
        <f t="shared" si="1"/>
        <v>0</v>
      </c>
      <c r="D66" s="64"/>
      <c r="E66" s="25">
        <f>$F$22*42</f>
        <v>504</v>
      </c>
      <c r="F66" s="26">
        <f t="shared" si="2"/>
        <v>0</v>
      </c>
      <c r="G66" s="34">
        <f t="shared" si="3"/>
        <v>0</v>
      </c>
      <c r="H66" s="64"/>
      <c r="I66" s="25">
        <f>$J$22*42</f>
        <v>0</v>
      </c>
      <c r="J66" s="26">
        <f t="shared" si="4"/>
        <v>0</v>
      </c>
      <c r="K66" s="34">
        <f t="shared" si="5"/>
        <v>0</v>
      </c>
    </row>
    <row r="67" spans="1:11" hidden="1" x14ac:dyDescent="0.2">
      <c r="A67" s="28">
        <f>$B$22*43</f>
        <v>0</v>
      </c>
      <c r="B67" s="26">
        <f t="shared" si="0"/>
        <v>0</v>
      </c>
      <c r="C67" s="34">
        <f t="shared" si="1"/>
        <v>0</v>
      </c>
      <c r="D67" s="64"/>
      <c r="E67" s="25">
        <f>$F$22*43</f>
        <v>516</v>
      </c>
      <c r="F67" s="26">
        <f t="shared" si="2"/>
        <v>0</v>
      </c>
      <c r="G67" s="34">
        <f t="shared" si="3"/>
        <v>0</v>
      </c>
      <c r="H67" s="64"/>
      <c r="I67" s="25">
        <f>$J$22*43</f>
        <v>0</v>
      </c>
      <c r="J67" s="26">
        <f t="shared" si="4"/>
        <v>0</v>
      </c>
      <c r="K67" s="34">
        <f t="shared" si="5"/>
        <v>0</v>
      </c>
    </row>
    <row r="68" spans="1:11" hidden="1" x14ac:dyDescent="0.2">
      <c r="A68" s="28">
        <f>$B$22*44</f>
        <v>0</v>
      </c>
      <c r="B68" s="26">
        <f t="shared" si="0"/>
        <v>0</v>
      </c>
      <c r="C68" s="34">
        <f t="shared" si="1"/>
        <v>0</v>
      </c>
      <c r="D68" s="64"/>
      <c r="E68" s="25">
        <f>$F$22*44</f>
        <v>528</v>
      </c>
      <c r="F68" s="26">
        <f t="shared" si="2"/>
        <v>0</v>
      </c>
      <c r="G68" s="34">
        <f t="shared" si="3"/>
        <v>0</v>
      </c>
      <c r="H68" s="64"/>
      <c r="I68" s="25">
        <f>$J$22*44</f>
        <v>0</v>
      </c>
      <c r="J68" s="26">
        <f t="shared" si="4"/>
        <v>0</v>
      </c>
      <c r="K68" s="34">
        <f t="shared" si="5"/>
        <v>0</v>
      </c>
    </row>
    <row r="69" spans="1:11" hidden="1" x14ac:dyDescent="0.2">
      <c r="A69" s="28">
        <f>$B$22*45</f>
        <v>0</v>
      </c>
      <c r="B69" s="26">
        <f t="shared" si="0"/>
        <v>0</v>
      </c>
      <c r="C69" s="34">
        <f t="shared" si="1"/>
        <v>0</v>
      </c>
      <c r="D69" s="64"/>
      <c r="E69" s="25">
        <f>$F$22*45</f>
        <v>540</v>
      </c>
      <c r="F69" s="26">
        <f t="shared" si="2"/>
        <v>0</v>
      </c>
      <c r="G69" s="34">
        <f t="shared" si="3"/>
        <v>0</v>
      </c>
      <c r="H69" s="64"/>
      <c r="I69" s="25">
        <f>$J$22*45</f>
        <v>0</v>
      </c>
      <c r="J69" s="26">
        <f t="shared" si="4"/>
        <v>0</v>
      </c>
      <c r="K69" s="34">
        <f t="shared" si="5"/>
        <v>0</v>
      </c>
    </row>
    <row r="70" spans="1:11" hidden="1" x14ac:dyDescent="0.2">
      <c r="A70" s="28">
        <f>$B$22*46</f>
        <v>0</v>
      </c>
      <c r="B70" s="26">
        <f t="shared" si="0"/>
        <v>0</v>
      </c>
      <c r="C70" s="34">
        <f t="shared" si="1"/>
        <v>0</v>
      </c>
      <c r="D70" s="64"/>
      <c r="E70" s="25">
        <f>$F$22*46</f>
        <v>552</v>
      </c>
      <c r="F70" s="26">
        <f t="shared" si="2"/>
        <v>0</v>
      </c>
      <c r="G70" s="34">
        <f t="shared" si="3"/>
        <v>0</v>
      </c>
      <c r="H70" s="64"/>
      <c r="I70" s="25">
        <f>$J$22*46</f>
        <v>0</v>
      </c>
      <c r="J70" s="26">
        <f t="shared" si="4"/>
        <v>0</v>
      </c>
      <c r="K70" s="34">
        <f t="shared" si="5"/>
        <v>0</v>
      </c>
    </row>
    <row r="71" spans="1:11" hidden="1" x14ac:dyDescent="0.2">
      <c r="A71" s="28">
        <f>$B$22*47</f>
        <v>0</v>
      </c>
      <c r="B71" s="26">
        <f t="shared" si="0"/>
        <v>0</v>
      </c>
      <c r="C71" s="34">
        <f t="shared" si="1"/>
        <v>0</v>
      </c>
      <c r="D71" s="64"/>
      <c r="E71" s="25">
        <f>$F$22*47</f>
        <v>564</v>
      </c>
      <c r="F71" s="26">
        <f t="shared" si="2"/>
        <v>0</v>
      </c>
      <c r="G71" s="34">
        <f t="shared" si="3"/>
        <v>0</v>
      </c>
      <c r="H71" s="64"/>
      <c r="I71" s="25">
        <f>$J$22*47</f>
        <v>0</v>
      </c>
      <c r="J71" s="26">
        <f t="shared" si="4"/>
        <v>0</v>
      </c>
      <c r="K71" s="34">
        <f t="shared" si="5"/>
        <v>0</v>
      </c>
    </row>
    <row r="72" spans="1:11" hidden="1" x14ac:dyDescent="0.2">
      <c r="A72" s="28">
        <f>$B$22*48</f>
        <v>0</v>
      </c>
      <c r="B72" s="26">
        <f t="shared" si="0"/>
        <v>0</v>
      </c>
      <c r="C72" s="34">
        <f t="shared" si="1"/>
        <v>0</v>
      </c>
      <c r="D72" s="64"/>
      <c r="E72" s="25">
        <f>$F$22*48</f>
        <v>576</v>
      </c>
      <c r="F72" s="26">
        <f t="shared" si="2"/>
        <v>0</v>
      </c>
      <c r="G72" s="34">
        <f t="shared" si="3"/>
        <v>0</v>
      </c>
      <c r="H72" s="64"/>
      <c r="I72" s="25">
        <f>$J$22*48</f>
        <v>0</v>
      </c>
      <c r="J72" s="26">
        <f t="shared" si="4"/>
        <v>0</v>
      </c>
      <c r="K72" s="34">
        <f t="shared" si="5"/>
        <v>0</v>
      </c>
    </row>
    <row r="73" spans="1:11" hidden="1" x14ac:dyDescent="0.2">
      <c r="A73" s="28">
        <f>$B$22*49</f>
        <v>0</v>
      </c>
      <c r="B73" s="26">
        <f t="shared" si="0"/>
        <v>0</v>
      </c>
      <c r="C73" s="34">
        <f t="shared" si="1"/>
        <v>0</v>
      </c>
      <c r="D73" s="64"/>
      <c r="E73" s="25">
        <f>$F$22*49</f>
        <v>588</v>
      </c>
      <c r="F73" s="26">
        <f t="shared" si="2"/>
        <v>0</v>
      </c>
      <c r="G73" s="34">
        <f t="shared" si="3"/>
        <v>0</v>
      </c>
      <c r="H73" s="64"/>
      <c r="I73" s="25">
        <f>$J$22*49</f>
        <v>0</v>
      </c>
      <c r="J73" s="26">
        <f t="shared" si="4"/>
        <v>0</v>
      </c>
      <c r="K73" s="34">
        <f t="shared" si="5"/>
        <v>0</v>
      </c>
    </row>
    <row r="74" spans="1:11" hidden="1" x14ac:dyDescent="0.2">
      <c r="A74" s="28">
        <f>$B$22*50</f>
        <v>0</v>
      </c>
      <c r="B74" s="26">
        <f t="shared" si="0"/>
        <v>0</v>
      </c>
      <c r="C74" s="34">
        <f t="shared" si="1"/>
        <v>0</v>
      </c>
      <c r="D74" s="64"/>
      <c r="E74" s="25">
        <f>$F$22*50</f>
        <v>600</v>
      </c>
      <c r="F74" s="26">
        <f t="shared" si="2"/>
        <v>0</v>
      </c>
      <c r="G74" s="34">
        <f t="shared" si="3"/>
        <v>0</v>
      </c>
      <c r="H74" s="64"/>
      <c r="I74" s="25">
        <f>$J$22*50</f>
        <v>0</v>
      </c>
      <c r="J74" s="26">
        <f t="shared" si="4"/>
        <v>0</v>
      </c>
      <c r="K74" s="34">
        <f t="shared" si="5"/>
        <v>0</v>
      </c>
    </row>
    <row r="75" spans="1:11" ht="27.75" customHeight="1" x14ac:dyDescent="0.2">
      <c r="A75" s="73" t="s">
        <v>14</v>
      </c>
      <c r="B75" s="74">
        <f>SUM(C25:C41)</f>
        <v>0</v>
      </c>
      <c r="C75" s="21"/>
      <c r="E75" s="73" t="s">
        <v>14</v>
      </c>
      <c r="F75" s="32">
        <f>SUM(G25:G41)</f>
        <v>1100.253968206991</v>
      </c>
      <c r="G75" s="21"/>
      <c r="I75" s="73" t="s">
        <v>14</v>
      </c>
      <c r="J75" s="32">
        <f>SUM(K25:K41)</f>
        <v>0</v>
      </c>
      <c r="K75" s="21"/>
    </row>
    <row r="76" spans="1:11" x14ac:dyDescent="0.2">
      <c r="A76" s="10"/>
      <c r="B76" s="35"/>
      <c r="C76" s="16"/>
      <c r="E76" s="10"/>
      <c r="F76" s="30"/>
      <c r="G76" s="16"/>
      <c r="I76" s="10"/>
      <c r="J76" s="30"/>
      <c r="K76" s="16"/>
    </row>
    <row r="77" spans="1:11" x14ac:dyDescent="0.2">
      <c r="A77" s="36" t="s">
        <v>168</v>
      </c>
      <c r="B77" s="75">
        <v>0</v>
      </c>
      <c r="C77" s="22"/>
      <c r="E77" s="36" t="s">
        <v>168</v>
      </c>
      <c r="F77" s="76">
        <v>0</v>
      </c>
      <c r="G77" s="22"/>
      <c r="I77" s="36" t="s">
        <v>168</v>
      </c>
      <c r="J77" s="76">
        <v>0</v>
      </c>
      <c r="K77" s="22"/>
    </row>
    <row r="78" spans="1:11" x14ac:dyDescent="0.2">
      <c r="A78" s="23"/>
      <c r="B78" s="17"/>
      <c r="C78" s="24"/>
      <c r="E78" s="23"/>
      <c r="F78" s="17"/>
      <c r="G78" s="14"/>
      <c r="I78" s="23"/>
      <c r="J78" s="17"/>
      <c r="K78" s="14"/>
    </row>
    <row r="79" spans="1:11" ht="21" customHeight="1" x14ac:dyDescent="0.25">
      <c r="A79" s="12" t="s">
        <v>11</v>
      </c>
      <c r="B79" s="31">
        <f>B15+B19+B75-B77</f>
        <v>2592.5416353619116</v>
      </c>
      <c r="C79" s="15"/>
      <c r="E79" s="12" t="s">
        <v>11</v>
      </c>
      <c r="F79" s="31">
        <f>F15+F19+F75-F77</f>
        <v>3693.7956035689026</v>
      </c>
      <c r="G79" s="15"/>
      <c r="I79" s="12" t="s">
        <v>11</v>
      </c>
      <c r="J79" s="31">
        <f>J15+J19+J75-J77</f>
        <v>2610.5416353619116</v>
      </c>
      <c r="K79" s="15"/>
    </row>
    <row r="82" spans="1:5" x14ac:dyDescent="0.2">
      <c r="A82" s="40"/>
    </row>
    <row r="83" spans="1:5" x14ac:dyDescent="0.2">
      <c r="A83" s="40"/>
    </row>
    <row r="84" spans="1:5" x14ac:dyDescent="0.2">
      <c r="B84" s="4" t="str">
        <f>A13</f>
        <v>Träregelvägg med tegelfasad</v>
      </c>
      <c r="C84" s="4" t="str">
        <f>E13</f>
        <v>Träregelvägg med stående panel</v>
      </c>
      <c r="D84" s="4" t="str">
        <f>I13</f>
        <v>Träregelvägg med putsad fasad</v>
      </c>
    </row>
    <row r="85" spans="1:5" x14ac:dyDescent="0.2">
      <c r="B85" s="62">
        <f>B79</f>
        <v>2592.5416353619116</v>
      </c>
      <c r="C85" s="62">
        <f>F79</f>
        <v>3693.7956035689026</v>
      </c>
      <c r="D85" s="62">
        <f>J79</f>
        <v>2610.5416353619116</v>
      </c>
    </row>
    <row r="86" spans="1:5" x14ac:dyDescent="0.2">
      <c r="E86" s="29"/>
    </row>
    <row r="90" spans="1:5" x14ac:dyDescent="0.2">
      <c r="D90" s="63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workbookViewId="0">
      <selection activeCell="F7" sqref="F7"/>
    </sheetView>
  </sheetViews>
  <sheetFormatPr defaultRowHeight="12.75" x14ac:dyDescent="0.2"/>
  <cols>
    <col min="1" max="1" width="23.42578125" style="4" customWidth="1"/>
    <col min="2" max="2" width="15.140625" style="4" bestFit="1" customWidth="1"/>
    <col min="3" max="3" width="16.42578125" style="4" customWidth="1"/>
    <col min="4" max="4" width="12" style="4" bestFit="1" customWidth="1"/>
    <col min="5" max="5" width="23.28515625" style="4" bestFit="1" customWidth="1"/>
    <col min="6" max="6" width="15.140625" style="4" bestFit="1" customWidth="1"/>
    <col min="7" max="7" width="21.140625" style="4" customWidth="1"/>
    <col min="8" max="8" width="8.7109375" style="4" bestFit="1" customWidth="1"/>
    <col min="9" max="9" width="12" style="4" bestFit="1" customWidth="1"/>
    <col min="10" max="16384" width="9.140625" style="4"/>
  </cols>
  <sheetData>
    <row r="1" spans="1:11" ht="15.75" x14ac:dyDescent="0.25">
      <c r="A1" s="39"/>
      <c r="D1" s="97" t="s">
        <v>175</v>
      </c>
    </row>
    <row r="2" spans="1:11" x14ac:dyDescent="0.2">
      <c r="A2" s="39"/>
    </row>
    <row r="3" spans="1:11" x14ac:dyDescent="0.2">
      <c r="A3" s="29" t="s">
        <v>15</v>
      </c>
    </row>
    <row r="4" spans="1:11" x14ac:dyDescent="0.2">
      <c r="A4" s="4" t="s">
        <v>0</v>
      </c>
      <c r="B4" s="33">
        <v>0.06</v>
      </c>
    </row>
    <row r="5" spans="1:11" x14ac:dyDescent="0.2">
      <c r="A5" s="4" t="s">
        <v>1</v>
      </c>
      <c r="B5" s="33">
        <v>0.02</v>
      </c>
    </row>
    <row r="6" spans="1:11" x14ac:dyDescent="0.2">
      <c r="A6" s="4" t="s">
        <v>16</v>
      </c>
      <c r="B6" s="33">
        <f>B4-B5</f>
        <v>3.9999999999999994E-2</v>
      </c>
    </row>
    <row r="7" spans="1:11" ht="25.5" x14ac:dyDescent="0.2">
      <c r="A7" s="5" t="s">
        <v>2</v>
      </c>
      <c r="B7" s="33">
        <v>0.02</v>
      </c>
    </row>
    <row r="8" spans="1:11" x14ac:dyDescent="0.2">
      <c r="A8" s="5" t="s">
        <v>3</v>
      </c>
      <c r="B8" s="33">
        <f>B4-B7-B5</f>
        <v>1.9999999999999993E-2</v>
      </c>
    </row>
    <row r="10" spans="1:11" x14ac:dyDescent="0.2">
      <c r="A10" s="5" t="s">
        <v>4</v>
      </c>
      <c r="B10" s="98">
        <v>30</v>
      </c>
      <c r="C10" s="4" t="s">
        <v>5</v>
      </c>
    </row>
    <row r="11" spans="1:11" x14ac:dyDescent="0.2">
      <c r="A11" s="5"/>
      <c r="B11" s="40"/>
    </row>
    <row r="12" spans="1:11" x14ac:dyDescent="0.2">
      <c r="A12" s="5"/>
      <c r="B12" s="40"/>
      <c r="I12" s="46"/>
      <c r="J12" s="46"/>
      <c r="K12" s="46"/>
    </row>
    <row r="13" spans="1:11" ht="36" x14ac:dyDescent="0.25">
      <c r="A13" s="99" t="s">
        <v>173</v>
      </c>
      <c r="B13" s="44" t="s">
        <v>172</v>
      </c>
      <c r="C13" s="22"/>
      <c r="E13" s="100" t="s">
        <v>174</v>
      </c>
      <c r="F13" s="44" t="s">
        <v>172</v>
      </c>
      <c r="G13" s="21"/>
      <c r="I13" s="83"/>
      <c r="J13" s="46"/>
      <c r="K13" s="46"/>
    </row>
    <row r="14" spans="1:11" x14ac:dyDescent="0.2">
      <c r="A14" s="6" t="s">
        <v>6</v>
      </c>
      <c r="B14" s="44"/>
      <c r="C14" s="22"/>
      <c r="E14" s="6" t="s">
        <v>6</v>
      </c>
      <c r="F14" s="44"/>
      <c r="G14" s="22"/>
      <c r="I14" s="77"/>
      <c r="J14" s="46"/>
      <c r="K14" s="46"/>
    </row>
    <row r="15" spans="1:11" x14ac:dyDescent="0.2">
      <c r="A15" s="7" t="s">
        <v>12</v>
      </c>
      <c r="B15" s="101">
        <v>0</v>
      </c>
      <c r="C15" s="21"/>
      <c r="E15" s="7" t="s">
        <v>12</v>
      </c>
      <c r="F15" s="102">
        <v>3206</v>
      </c>
      <c r="G15" s="16"/>
      <c r="I15" s="78"/>
      <c r="J15" s="70"/>
      <c r="K15" s="46"/>
    </row>
    <row r="16" spans="1:11" x14ac:dyDescent="0.2">
      <c r="A16" s="8"/>
      <c r="B16" s="17"/>
      <c r="C16" s="14"/>
      <c r="E16" s="20"/>
      <c r="F16" s="46"/>
      <c r="G16" s="16"/>
      <c r="I16" s="77"/>
      <c r="J16" s="46"/>
      <c r="K16" s="46"/>
    </row>
    <row r="17" spans="1:11" x14ac:dyDescent="0.2">
      <c r="A17" s="6" t="s">
        <v>17</v>
      </c>
      <c r="B17" s="44"/>
      <c r="C17" s="22"/>
      <c r="E17" s="6" t="s">
        <v>17</v>
      </c>
      <c r="F17" s="44"/>
      <c r="G17" s="22"/>
      <c r="I17" s="77"/>
      <c r="J17" s="46"/>
      <c r="K17" s="46"/>
    </row>
    <row r="18" spans="1:11" x14ac:dyDescent="0.2">
      <c r="A18" s="9" t="s">
        <v>10</v>
      </c>
      <c r="B18" s="101">
        <v>259</v>
      </c>
      <c r="C18" s="21"/>
      <c r="E18" s="9" t="s">
        <v>10</v>
      </c>
      <c r="F18" s="102">
        <v>72</v>
      </c>
      <c r="G18" s="16"/>
      <c r="I18" s="46"/>
      <c r="J18" s="70"/>
      <c r="K18" s="46"/>
    </row>
    <row r="19" spans="1:11" x14ac:dyDescent="0.2">
      <c r="A19" s="10" t="s">
        <v>13</v>
      </c>
      <c r="B19" s="30">
        <f>B18*(POWER(1+B8,B10)-1)/(B8*(POWER(1+B8,B10)))</f>
        <v>5800.6819877101425</v>
      </c>
      <c r="C19" s="16"/>
      <c r="E19" s="10" t="s">
        <v>13</v>
      </c>
      <c r="F19" s="30">
        <f>F18*(POWER(1+B8,B10)-1)/(B8*(POWER(1+B8,B10)))</f>
        <v>1612.5447996723176</v>
      </c>
      <c r="G19" s="16"/>
      <c r="I19" s="79"/>
      <c r="J19" s="30"/>
      <c r="K19" s="46"/>
    </row>
    <row r="20" spans="1:11" x14ac:dyDescent="0.2">
      <c r="A20" s="8"/>
      <c r="B20" s="17"/>
      <c r="C20" s="14"/>
      <c r="E20" s="20"/>
      <c r="F20" s="46"/>
      <c r="G20" s="16"/>
      <c r="I20" s="77"/>
      <c r="J20" s="46"/>
      <c r="K20" s="46"/>
    </row>
    <row r="21" spans="1:11" x14ac:dyDescent="0.2">
      <c r="A21" s="6" t="s">
        <v>167</v>
      </c>
      <c r="B21" s="44"/>
      <c r="C21" s="18"/>
      <c r="D21" s="5"/>
      <c r="E21" s="6" t="s">
        <v>167</v>
      </c>
      <c r="F21" s="44"/>
      <c r="G21" s="22"/>
      <c r="I21" s="77"/>
      <c r="J21" s="46"/>
      <c r="K21" s="46"/>
    </row>
    <row r="22" spans="1:11" x14ac:dyDescent="0.2">
      <c r="A22" s="9" t="s">
        <v>19</v>
      </c>
      <c r="B22" s="103">
        <v>7</v>
      </c>
      <c r="C22" s="19" t="s">
        <v>7</v>
      </c>
      <c r="E22" s="9" t="s">
        <v>19</v>
      </c>
      <c r="F22" s="104">
        <v>19</v>
      </c>
      <c r="G22" s="13" t="s">
        <v>7</v>
      </c>
      <c r="I22" s="46"/>
      <c r="J22" s="46"/>
      <c r="K22" s="80"/>
    </row>
    <row r="23" spans="1:11" x14ac:dyDescent="0.2">
      <c r="A23" s="11" t="s">
        <v>18</v>
      </c>
      <c r="B23" s="105">
        <v>256</v>
      </c>
      <c r="C23" s="13"/>
      <c r="E23" s="11" t="s">
        <v>18</v>
      </c>
      <c r="F23" s="105">
        <v>316</v>
      </c>
      <c r="G23" s="13"/>
      <c r="I23" s="46"/>
      <c r="J23" s="30"/>
      <c r="K23" s="80"/>
    </row>
    <row r="24" spans="1:11" hidden="1" x14ac:dyDescent="0.2">
      <c r="A24" s="25" t="s">
        <v>8</v>
      </c>
      <c r="B24" s="26"/>
      <c r="C24" s="27" t="s">
        <v>9</v>
      </c>
      <c r="D24" s="64"/>
      <c r="E24" s="25" t="s">
        <v>8</v>
      </c>
      <c r="F24" s="26"/>
      <c r="G24" s="27" t="s">
        <v>9</v>
      </c>
      <c r="H24" s="64"/>
      <c r="I24" s="26"/>
      <c r="J24" s="26"/>
      <c r="K24" s="81"/>
    </row>
    <row r="25" spans="1:11" hidden="1" x14ac:dyDescent="0.2">
      <c r="A25" s="28">
        <f>B22</f>
        <v>7</v>
      </c>
      <c r="B25" s="26">
        <f t="shared" ref="B25:B74" si="0">IF(A25&lt;=$B$10,A25,0)</f>
        <v>7</v>
      </c>
      <c r="C25" s="34">
        <f t="shared" ref="C25:C74" si="1">IF(B25&gt;=1,$B$23/POWER(1+$B$6,B25),0)</f>
        <v>194.53896017972821</v>
      </c>
      <c r="D25" s="64"/>
      <c r="E25" s="28">
        <f>F22</f>
        <v>19</v>
      </c>
      <c r="F25" s="26">
        <f t="shared" ref="F25:F74" si="2">IF(E25&lt;=$B$10,E25,0)</f>
        <v>19</v>
      </c>
      <c r="G25" s="34">
        <f t="shared" ref="G25:G74" si="3">IF(F25&gt;=1,$F$23/POWER(1+$B$6,F25),0)</f>
        <v>149.98700599959261</v>
      </c>
      <c r="H25" s="64"/>
      <c r="I25" s="72"/>
      <c r="J25" s="26"/>
      <c r="K25" s="72"/>
    </row>
    <row r="26" spans="1:11" hidden="1" x14ac:dyDescent="0.2">
      <c r="A26" s="25">
        <f>B22*2</f>
        <v>14</v>
      </c>
      <c r="B26" s="26">
        <f t="shared" si="0"/>
        <v>14</v>
      </c>
      <c r="C26" s="34">
        <f t="shared" si="1"/>
        <v>147.83362120238229</v>
      </c>
      <c r="D26" s="64"/>
      <c r="E26" s="25">
        <f>F22*2</f>
        <v>38</v>
      </c>
      <c r="F26" s="26">
        <f t="shared" si="2"/>
        <v>0</v>
      </c>
      <c r="G26" s="34">
        <f t="shared" si="3"/>
        <v>0</v>
      </c>
      <c r="H26" s="64"/>
      <c r="I26" s="26"/>
      <c r="J26" s="26"/>
      <c r="K26" s="72"/>
    </row>
    <row r="27" spans="1:11" hidden="1" x14ac:dyDescent="0.2">
      <c r="A27" s="25">
        <f>B22*3</f>
        <v>21</v>
      </c>
      <c r="B27" s="26">
        <f t="shared" si="0"/>
        <v>21</v>
      </c>
      <c r="C27" s="34">
        <f t="shared" si="1"/>
        <v>112.34140214185648</v>
      </c>
      <c r="D27" s="64"/>
      <c r="E27" s="25">
        <f>F22*3</f>
        <v>57</v>
      </c>
      <c r="F27" s="26">
        <f t="shared" si="2"/>
        <v>0</v>
      </c>
      <c r="G27" s="34">
        <f t="shared" si="3"/>
        <v>0</v>
      </c>
      <c r="H27" s="64"/>
      <c r="I27" s="26"/>
      <c r="J27" s="26"/>
      <c r="K27" s="72"/>
    </row>
    <row r="28" spans="1:11" hidden="1" x14ac:dyDescent="0.2">
      <c r="A28" s="25">
        <f>B22*4</f>
        <v>28</v>
      </c>
      <c r="B28" s="26">
        <f>IF(A28&lt;=$B$10,A28,0)</f>
        <v>28</v>
      </c>
      <c r="C28" s="34">
        <f t="shared" si="1"/>
        <v>85.370232647693157</v>
      </c>
      <c r="D28" s="64"/>
      <c r="E28" s="25">
        <f>F22*4</f>
        <v>76</v>
      </c>
      <c r="F28" s="26">
        <f t="shared" si="2"/>
        <v>0</v>
      </c>
      <c r="G28" s="34">
        <f t="shared" si="3"/>
        <v>0</v>
      </c>
      <c r="H28" s="64"/>
      <c r="I28" s="26"/>
      <c r="J28" s="26"/>
      <c r="K28" s="72"/>
    </row>
    <row r="29" spans="1:11" hidden="1" x14ac:dyDescent="0.2">
      <c r="A29" s="25">
        <f>B22*5</f>
        <v>35</v>
      </c>
      <c r="B29" s="26">
        <f t="shared" si="0"/>
        <v>0</v>
      </c>
      <c r="C29" s="34">
        <f t="shared" si="1"/>
        <v>0</v>
      </c>
      <c r="D29" s="64"/>
      <c r="E29" s="25">
        <f>F22*5</f>
        <v>95</v>
      </c>
      <c r="F29" s="26">
        <f t="shared" si="2"/>
        <v>0</v>
      </c>
      <c r="G29" s="34">
        <f t="shared" si="3"/>
        <v>0</v>
      </c>
      <c r="H29" s="64"/>
      <c r="I29" s="26"/>
      <c r="J29" s="26"/>
      <c r="K29" s="72"/>
    </row>
    <row r="30" spans="1:11" hidden="1" x14ac:dyDescent="0.2">
      <c r="A30" s="25">
        <f>B22*6</f>
        <v>42</v>
      </c>
      <c r="B30" s="26">
        <f t="shared" si="0"/>
        <v>0</v>
      </c>
      <c r="C30" s="34">
        <f t="shared" si="1"/>
        <v>0</v>
      </c>
      <c r="D30" s="64"/>
      <c r="E30" s="25">
        <f>F22*6</f>
        <v>114</v>
      </c>
      <c r="F30" s="26">
        <f t="shared" si="2"/>
        <v>0</v>
      </c>
      <c r="G30" s="34">
        <f t="shared" si="3"/>
        <v>0</v>
      </c>
      <c r="H30" s="64"/>
      <c r="I30" s="26"/>
      <c r="J30" s="26"/>
      <c r="K30" s="72"/>
    </row>
    <row r="31" spans="1:11" hidden="1" x14ac:dyDescent="0.2">
      <c r="A31" s="25">
        <f>B22*7</f>
        <v>49</v>
      </c>
      <c r="B31" s="26">
        <f t="shared" si="0"/>
        <v>0</v>
      </c>
      <c r="C31" s="34">
        <f t="shared" si="1"/>
        <v>0</v>
      </c>
      <c r="D31" s="64"/>
      <c r="E31" s="25">
        <f>F22*7</f>
        <v>133</v>
      </c>
      <c r="F31" s="26">
        <f t="shared" si="2"/>
        <v>0</v>
      </c>
      <c r="G31" s="34">
        <f t="shared" si="3"/>
        <v>0</v>
      </c>
      <c r="H31" s="64"/>
      <c r="I31" s="26"/>
      <c r="J31" s="26"/>
      <c r="K31" s="72"/>
    </row>
    <row r="32" spans="1:11" hidden="1" x14ac:dyDescent="0.2">
      <c r="A32" s="25">
        <f>B22*8</f>
        <v>56</v>
      </c>
      <c r="B32" s="26">
        <f t="shared" si="0"/>
        <v>0</v>
      </c>
      <c r="C32" s="34">
        <f t="shared" si="1"/>
        <v>0</v>
      </c>
      <c r="D32" s="64"/>
      <c r="E32" s="25">
        <f>F22*8</f>
        <v>152</v>
      </c>
      <c r="F32" s="26">
        <f t="shared" si="2"/>
        <v>0</v>
      </c>
      <c r="G32" s="34">
        <f t="shared" si="3"/>
        <v>0</v>
      </c>
      <c r="H32" s="64"/>
      <c r="I32" s="26"/>
      <c r="J32" s="26"/>
      <c r="K32" s="72"/>
    </row>
    <row r="33" spans="1:11" hidden="1" x14ac:dyDescent="0.2">
      <c r="A33" s="25">
        <f>B22*9</f>
        <v>63</v>
      </c>
      <c r="B33" s="26">
        <f t="shared" si="0"/>
        <v>0</v>
      </c>
      <c r="C33" s="34">
        <f t="shared" si="1"/>
        <v>0</v>
      </c>
      <c r="D33" s="64"/>
      <c r="E33" s="25">
        <f>F22*9</f>
        <v>171</v>
      </c>
      <c r="F33" s="26">
        <f t="shared" si="2"/>
        <v>0</v>
      </c>
      <c r="G33" s="34">
        <f t="shared" si="3"/>
        <v>0</v>
      </c>
      <c r="H33" s="64"/>
      <c r="I33" s="26"/>
      <c r="J33" s="26"/>
      <c r="K33" s="72"/>
    </row>
    <row r="34" spans="1:11" hidden="1" x14ac:dyDescent="0.2">
      <c r="A34" s="25">
        <f>B22*10</f>
        <v>70</v>
      </c>
      <c r="B34" s="26">
        <f t="shared" si="0"/>
        <v>0</v>
      </c>
      <c r="C34" s="34">
        <f t="shared" si="1"/>
        <v>0</v>
      </c>
      <c r="D34" s="64"/>
      <c r="E34" s="25">
        <f>F22*10</f>
        <v>190</v>
      </c>
      <c r="F34" s="26">
        <f t="shared" si="2"/>
        <v>0</v>
      </c>
      <c r="G34" s="34">
        <f t="shared" si="3"/>
        <v>0</v>
      </c>
      <c r="H34" s="64"/>
      <c r="I34" s="26"/>
      <c r="J34" s="26"/>
      <c r="K34" s="72"/>
    </row>
    <row r="35" spans="1:11" hidden="1" x14ac:dyDescent="0.2">
      <c r="A35" s="25">
        <f>B22*11</f>
        <v>77</v>
      </c>
      <c r="B35" s="26">
        <f t="shared" si="0"/>
        <v>0</v>
      </c>
      <c r="C35" s="34">
        <f t="shared" si="1"/>
        <v>0</v>
      </c>
      <c r="D35" s="64"/>
      <c r="E35" s="25">
        <f>F22*11</f>
        <v>209</v>
      </c>
      <c r="F35" s="26">
        <f t="shared" si="2"/>
        <v>0</v>
      </c>
      <c r="G35" s="34">
        <f t="shared" si="3"/>
        <v>0</v>
      </c>
      <c r="H35" s="64"/>
      <c r="I35" s="26"/>
      <c r="J35" s="26"/>
      <c r="K35" s="72"/>
    </row>
    <row r="36" spans="1:11" hidden="1" x14ac:dyDescent="0.2">
      <c r="A36" s="25">
        <f>B22*12</f>
        <v>84</v>
      </c>
      <c r="B36" s="26">
        <f t="shared" si="0"/>
        <v>0</v>
      </c>
      <c r="C36" s="34">
        <f t="shared" si="1"/>
        <v>0</v>
      </c>
      <c r="D36" s="64"/>
      <c r="E36" s="25">
        <f>F22*12</f>
        <v>228</v>
      </c>
      <c r="F36" s="26">
        <f t="shared" si="2"/>
        <v>0</v>
      </c>
      <c r="G36" s="34">
        <f t="shared" si="3"/>
        <v>0</v>
      </c>
      <c r="H36" s="64"/>
      <c r="I36" s="26"/>
      <c r="J36" s="26"/>
      <c r="K36" s="72"/>
    </row>
    <row r="37" spans="1:11" hidden="1" x14ac:dyDescent="0.2">
      <c r="A37" s="25">
        <f>B22*13</f>
        <v>91</v>
      </c>
      <c r="B37" s="26">
        <f t="shared" si="0"/>
        <v>0</v>
      </c>
      <c r="C37" s="34">
        <f t="shared" si="1"/>
        <v>0</v>
      </c>
      <c r="D37" s="64"/>
      <c r="E37" s="25">
        <f>F22*13</f>
        <v>247</v>
      </c>
      <c r="F37" s="26">
        <f t="shared" si="2"/>
        <v>0</v>
      </c>
      <c r="G37" s="34">
        <f t="shared" si="3"/>
        <v>0</v>
      </c>
      <c r="H37" s="64"/>
      <c r="I37" s="26"/>
      <c r="J37" s="26"/>
      <c r="K37" s="72"/>
    </row>
    <row r="38" spans="1:11" hidden="1" x14ac:dyDescent="0.2">
      <c r="A38" s="25">
        <f>B22*14</f>
        <v>98</v>
      </c>
      <c r="B38" s="26">
        <f t="shared" si="0"/>
        <v>0</v>
      </c>
      <c r="C38" s="34">
        <f t="shared" si="1"/>
        <v>0</v>
      </c>
      <c r="D38" s="64"/>
      <c r="E38" s="25">
        <f>F22*14</f>
        <v>266</v>
      </c>
      <c r="F38" s="26">
        <f t="shared" si="2"/>
        <v>0</v>
      </c>
      <c r="G38" s="34">
        <f t="shared" si="3"/>
        <v>0</v>
      </c>
      <c r="H38" s="64"/>
      <c r="I38" s="26"/>
      <c r="J38" s="26"/>
      <c r="K38" s="72"/>
    </row>
    <row r="39" spans="1:11" hidden="1" x14ac:dyDescent="0.2">
      <c r="A39" s="25">
        <f>B22*15</f>
        <v>105</v>
      </c>
      <c r="B39" s="26">
        <f t="shared" si="0"/>
        <v>0</v>
      </c>
      <c r="C39" s="34">
        <f t="shared" si="1"/>
        <v>0</v>
      </c>
      <c r="D39" s="64"/>
      <c r="E39" s="25">
        <f>F22*15</f>
        <v>285</v>
      </c>
      <c r="F39" s="26">
        <f t="shared" si="2"/>
        <v>0</v>
      </c>
      <c r="G39" s="34">
        <f t="shared" si="3"/>
        <v>0</v>
      </c>
      <c r="H39" s="64"/>
      <c r="I39" s="26"/>
      <c r="J39" s="26"/>
      <c r="K39" s="72"/>
    </row>
    <row r="40" spans="1:11" hidden="1" x14ac:dyDescent="0.2">
      <c r="A40" s="25">
        <f>B22*16</f>
        <v>112</v>
      </c>
      <c r="B40" s="26">
        <f t="shared" si="0"/>
        <v>0</v>
      </c>
      <c r="C40" s="34">
        <f t="shared" si="1"/>
        <v>0</v>
      </c>
      <c r="D40" s="64"/>
      <c r="E40" s="25">
        <f>F22*16</f>
        <v>304</v>
      </c>
      <c r="F40" s="26">
        <f t="shared" si="2"/>
        <v>0</v>
      </c>
      <c r="G40" s="34">
        <f t="shared" si="3"/>
        <v>0</v>
      </c>
      <c r="H40" s="64"/>
      <c r="I40" s="26"/>
      <c r="J40" s="26"/>
      <c r="K40" s="72"/>
    </row>
    <row r="41" spans="1:11" hidden="1" x14ac:dyDescent="0.2">
      <c r="A41" s="25">
        <f>$B$22*17</f>
        <v>119</v>
      </c>
      <c r="B41" s="26">
        <f t="shared" si="0"/>
        <v>0</v>
      </c>
      <c r="C41" s="34">
        <f t="shared" si="1"/>
        <v>0</v>
      </c>
      <c r="D41" s="64"/>
      <c r="E41" s="25">
        <f>$F$22*17</f>
        <v>323</v>
      </c>
      <c r="F41" s="26">
        <f t="shared" si="2"/>
        <v>0</v>
      </c>
      <c r="G41" s="34">
        <f t="shared" si="3"/>
        <v>0</v>
      </c>
      <c r="H41" s="64"/>
      <c r="I41" s="26"/>
      <c r="J41" s="26"/>
      <c r="K41" s="72"/>
    </row>
    <row r="42" spans="1:11" hidden="1" x14ac:dyDescent="0.2">
      <c r="A42" s="28">
        <f>$B$22*18</f>
        <v>126</v>
      </c>
      <c r="B42" s="26">
        <f t="shared" si="0"/>
        <v>0</v>
      </c>
      <c r="C42" s="34">
        <f t="shared" si="1"/>
        <v>0</v>
      </c>
      <c r="D42" s="64"/>
      <c r="E42" s="25">
        <f>$F$22*18</f>
        <v>342</v>
      </c>
      <c r="F42" s="26">
        <f t="shared" si="2"/>
        <v>0</v>
      </c>
      <c r="G42" s="34">
        <f t="shared" si="3"/>
        <v>0</v>
      </c>
      <c r="H42" s="64"/>
      <c r="I42" s="26"/>
      <c r="J42" s="26"/>
      <c r="K42" s="72"/>
    </row>
    <row r="43" spans="1:11" hidden="1" x14ac:dyDescent="0.2">
      <c r="A43" s="25">
        <f>$B$22*19</f>
        <v>133</v>
      </c>
      <c r="B43" s="26">
        <f t="shared" si="0"/>
        <v>0</v>
      </c>
      <c r="C43" s="34">
        <f t="shared" si="1"/>
        <v>0</v>
      </c>
      <c r="D43" s="64"/>
      <c r="E43" s="25">
        <f>$F$22*19</f>
        <v>361</v>
      </c>
      <c r="F43" s="26">
        <f t="shared" si="2"/>
        <v>0</v>
      </c>
      <c r="G43" s="34">
        <f t="shared" si="3"/>
        <v>0</v>
      </c>
      <c r="H43" s="64"/>
      <c r="I43" s="26"/>
      <c r="J43" s="26"/>
      <c r="K43" s="72"/>
    </row>
    <row r="44" spans="1:11" hidden="1" x14ac:dyDescent="0.2">
      <c r="A44" s="25">
        <f>$B$22*20</f>
        <v>140</v>
      </c>
      <c r="B44" s="26">
        <f t="shared" si="0"/>
        <v>0</v>
      </c>
      <c r="C44" s="34">
        <f t="shared" si="1"/>
        <v>0</v>
      </c>
      <c r="D44" s="64"/>
      <c r="E44" s="25">
        <f>$F$22*20</f>
        <v>380</v>
      </c>
      <c r="F44" s="26">
        <f t="shared" si="2"/>
        <v>0</v>
      </c>
      <c r="G44" s="34">
        <f t="shared" si="3"/>
        <v>0</v>
      </c>
      <c r="H44" s="64"/>
      <c r="I44" s="26"/>
      <c r="J44" s="26"/>
      <c r="K44" s="72"/>
    </row>
    <row r="45" spans="1:11" hidden="1" x14ac:dyDescent="0.2">
      <c r="A45" s="28">
        <f>$B$22*21</f>
        <v>147</v>
      </c>
      <c r="B45" s="26">
        <f t="shared" si="0"/>
        <v>0</v>
      </c>
      <c r="C45" s="34">
        <f t="shared" si="1"/>
        <v>0</v>
      </c>
      <c r="D45" s="64"/>
      <c r="E45" s="25">
        <f>$F$22*21</f>
        <v>399</v>
      </c>
      <c r="F45" s="26">
        <f t="shared" si="2"/>
        <v>0</v>
      </c>
      <c r="G45" s="34">
        <f t="shared" si="3"/>
        <v>0</v>
      </c>
      <c r="H45" s="64"/>
      <c r="I45" s="26"/>
      <c r="J45" s="26"/>
      <c r="K45" s="72"/>
    </row>
    <row r="46" spans="1:11" hidden="1" x14ac:dyDescent="0.2">
      <c r="A46" s="25">
        <f>$B$22*22</f>
        <v>154</v>
      </c>
      <c r="B46" s="26">
        <f t="shared" si="0"/>
        <v>0</v>
      </c>
      <c r="C46" s="34">
        <f t="shared" si="1"/>
        <v>0</v>
      </c>
      <c r="D46" s="64"/>
      <c r="E46" s="25">
        <f>$F$22*22</f>
        <v>418</v>
      </c>
      <c r="F46" s="26">
        <f t="shared" si="2"/>
        <v>0</v>
      </c>
      <c r="G46" s="34">
        <f t="shared" si="3"/>
        <v>0</v>
      </c>
      <c r="H46" s="64"/>
      <c r="I46" s="26"/>
      <c r="J46" s="26"/>
      <c r="K46" s="72"/>
    </row>
    <row r="47" spans="1:11" hidden="1" x14ac:dyDescent="0.2">
      <c r="A47" s="25">
        <f>$B$22*23</f>
        <v>161</v>
      </c>
      <c r="B47" s="26">
        <f t="shared" si="0"/>
        <v>0</v>
      </c>
      <c r="C47" s="34">
        <f t="shared" si="1"/>
        <v>0</v>
      </c>
      <c r="D47" s="64"/>
      <c r="E47" s="25">
        <f>$F$22*23</f>
        <v>437</v>
      </c>
      <c r="F47" s="26">
        <f t="shared" si="2"/>
        <v>0</v>
      </c>
      <c r="G47" s="34">
        <f t="shared" si="3"/>
        <v>0</v>
      </c>
      <c r="H47" s="64"/>
      <c r="I47" s="26"/>
      <c r="J47" s="26"/>
      <c r="K47" s="72"/>
    </row>
    <row r="48" spans="1:11" hidden="1" x14ac:dyDescent="0.2">
      <c r="A48" s="28">
        <f>$B$22*24</f>
        <v>168</v>
      </c>
      <c r="B48" s="26">
        <f t="shared" si="0"/>
        <v>0</v>
      </c>
      <c r="C48" s="34">
        <f t="shared" si="1"/>
        <v>0</v>
      </c>
      <c r="D48" s="64"/>
      <c r="E48" s="25">
        <f>$F$22*24</f>
        <v>456</v>
      </c>
      <c r="F48" s="26">
        <f t="shared" si="2"/>
        <v>0</v>
      </c>
      <c r="G48" s="34">
        <f t="shared" si="3"/>
        <v>0</v>
      </c>
      <c r="H48" s="64"/>
      <c r="I48" s="26"/>
      <c r="J48" s="26"/>
      <c r="K48" s="72"/>
    </row>
    <row r="49" spans="1:11" hidden="1" x14ac:dyDescent="0.2">
      <c r="A49" s="28">
        <f>$B$22*25</f>
        <v>175</v>
      </c>
      <c r="B49" s="26">
        <f t="shared" si="0"/>
        <v>0</v>
      </c>
      <c r="C49" s="34">
        <f t="shared" si="1"/>
        <v>0</v>
      </c>
      <c r="D49" s="64"/>
      <c r="E49" s="25">
        <f>$F$22*25</f>
        <v>475</v>
      </c>
      <c r="F49" s="26">
        <f t="shared" si="2"/>
        <v>0</v>
      </c>
      <c r="G49" s="34">
        <f t="shared" si="3"/>
        <v>0</v>
      </c>
      <c r="H49" s="64"/>
      <c r="I49" s="26"/>
      <c r="J49" s="26"/>
      <c r="K49" s="72"/>
    </row>
    <row r="50" spans="1:11" hidden="1" x14ac:dyDescent="0.2">
      <c r="A50" s="28">
        <f>$B$22*26</f>
        <v>182</v>
      </c>
      <c r="B50" s="26">
        <f t="shared" si="0"/>
        <v>0</v>
      </c>
      <c r="C50" s="34">
        <f t="shared" si="1"/>
        <v>0</v>
      </c>
      <c r="D50" s="64"/>
      <c r="E50" s="25">
        <f>$F$22*26</f>
        <v>494</v>
      </c>
      <c r="F50" s="26">
        <f t="shared" si="2"/>
        <v>0</v>
      </c>
      <c r="G50" s="34">
        <f t="shared" si="3"/>
        <v>0</v>
      </c>
      <c r="H50" s="64"/>
      <c r="I50" s="26"/>
      <c r="J50" s="26"/>
      <c r="K50" s="72"/>
    </row>
    <row r="51" spans="1:11" hidden="1" x14ac:dyDescent="0.2">
      <c r="A51" s="28">
        <f>$B$22*27</f>
        <v>189</v>
      </c>
      <c r="B51" s="26">
        <f t="shared" si="0"/>
        <v>0</v>
      </c>
      <c r="C51" s="34">
        <f t="shared" si="1"/>
        <v>0</v>
      </c>
      <c r="D51" s="64"/>
      <c r="E51" s="25">
        <f>$F$22*27</f>
        <v>513</v>
      </c>
      <c r="F51" s="26">
        <f t="shared" si="2"/>
        <v>0</v>
      </c>
      <c r="G51" s="34">
        <f t="shared" si="3"/>
        <v>0</v>
      </c>
      <c r="H51" s="64"/>
      <c r="I51" s="26"/>
      <c r="J51" s="26"/>
      <c r="K51" s="72"/>
    </row>
    <row r="52" spans="1:11" hidden="1" x14ac:dyDescent="0.2">
      <c r="A52" s="28">
        <f>$B$22*28</f>
        <v>196</v>
      </c>
      <c r="B52" s="26">
        <f t="shared" si="0"/>
        <v>0</v>
      </c>
      <c r="C52" s="34">
        <f t="shared" si="1"/>
        <v>0</v>
      </c>
      <c r="D52" s="64"/>
      <c r="E52" s="25">
        <f>$F$22*28</f>
        <v>532</v>
      </c>
      <c r="F52" s="26">
        <f t="shared" si="2"/>
        <v>0</v>
      </c>
      <c r="G52" s="34">
        <f t="shared" si="3"/>
        <v>0</v>
      </c>
      <c r="H52" s="64"/>
      <c r="I52" s="26"/>
      <c r="J52" s="26"/>
      <c r="K52" s="72"/>
    </row>
    <row r="53" spans="1:11" hidden="1" x14ac:dyDescent="0.2">
      <c r="A53" s="28">
        <f>$B$22*29</f>
        <v>203</v>
      </c>
      <c r="B53" s="26">
        <f t="shared" si="0"/>
        <v>0</v>
      </c>
      <c r="C53" s="34">
        <f t="shared" si="1"/>
        <v>0</v>
      </c>
      <c r="D53" s="64"/>
      <c r="E53" s="25">
        <f>$F$22*29</f>
        <v>551</v>
      </c>
      <c r="F53" s="26">
        <f t="shared" si="2"/>
        <v>0</v>
      </c>
      <c r="G53" s="34">
        <f t="shared" si="3"/>
        <v>0</v>
      </c>
      <c r="H53" s="64"/>
      <c r="I53" s="26"/>
      <c r="J53" s="26"/>
      <c r="K53" s="72"/>
    </row>
    <row r="54" spans="1:11" hidden="1" x14ac:dyDescent="0.2">
      <c r="A54" s="28">
        <f>$B$22*30</f>
        <v>210</v>
      </c>
      <c r="B54" s="26">
        <f t="shared" si="0"/>
        <v>0</v>
      </c>
      <c r="C54" s="34">
        <f t="shared" si="1"/>
        <v>0</v>
      </c>
      <c r="D54" s="64"/>
      <c r="E54" s="25">
        <f>$F$22*30</f>
        <v>570</v>
      </c>
      <c r="F54" s="26">
        <f t="shared" si="2"/>
        <v>0</v>
      </c>
      <c r="G54" s="34">
        <f t="shared" si="3"/>
        <v>0</v>
      </c>
      <c r="H54" s="64"/>
      <c r="I54" s="26"/>
      <c r="J54" s="26"/>
      <c r="K54" s="72"/>
    </row>
    <row r="55" spans="1:11" hidden="1" x14ac:dyDescent="0.2">
      <c r="A55" s="28">
        <f>$B$22*31</f>
        <v>217</v>
      </c>
      <c r="B55" s="26">
        <f t="shared" si="0"/>
        <v>0</v>
      </c>
      <c r="C55" s="34">
        <f t="shared" si="1"/>
        <v>0</v>
      </c>
      <c r="D55" s="64"/>
      <c r="E55" s="25">
        <f>$F$22*31</f>
        <v>589</v>
      </c>
      <c r="F55" s="26">
        <f t="shared" si="2"/>
        <v>0</v>
      </c>
      <c r="G55" s="34">
        <f t="shared" si="3"/>
        <v>0</v>
      </c>
      <c r="H55" s="64"/>
      <c r="I55" s="26"/>
      <c r="J55" s="26"/>
      <c r="K55" s="72"/>
    </row>
    <row r="56" spans="1:11" hidden="1" x14ac:dyDescent="0.2">
      <c r="A56" s="28">
        <f>$B$22*32</f>
        <v>224</v>
      </c>
      <c r="B56" s="26">
        <f t="shared" si="0"/>
        <v>0</v>
      </c>
      <c r="C56" s="34">
        <f t="shared" si="1"/>
        <v>0</v>
      </c>
      <c r="D56" s="64"/>
      <c r="E56" s="25">
        <f>$F$22*32</f>
        <v>608</v>
      </c>
      <c r="F56" s="26">
        <f t="shared" si="2"/>
        <v>0</v>
      </c>
      <c r="G56" s="34">
        <f t="shared" si="3"/>
        <v>0</v>
      </c>
      <c r="H56" s="64"/>
      <c r="I56" s="26"/>
      <c r="J56" s="26"/>
      <c r="K56" s="72"/>
    </row>
    <row r="57" spans="1:11" hidden="1" x14ac:dyDescent="0.2">
      <c r="A57" s="28">
        <f>$B$22*33</f>
        <v>231</v>
      </c>
      <c r="B57" s="26">
        <f t="shared" si="0"/>
        <v>0</v>
      </c>
      <c r="C57" s="34">
        <f t="shared" si="1"/>
        <v>0</v>
      </c>
      <c r="D57" s="64"/>
      <c r="E57" s="25">
        <f>$F$22*33</f>
        <v>627</v>
      </c>
      <c r="F57" s="26">
        <f t="shared" si="2"/>
        <v>0</v>
      </c>
      <c r="G57" s="34">
        <f t="shared" si="3"/>
        <v>0</v>
      </c>
      <c r="H57" s="64"/>
      <c r="I57" s="26"/>
      <c r="J57" s="26"/>
      <c r="K57" s="72"/>
    </row>
    <row r="58" spans="1:11" hidden="1" x14ac:dyDescent="0.2">
      <c r="A58" s="28">
        <f>$B$22*34</f>
        <v>238</v>
      </c>
      <c r="B58" s="26">
        <f t="shared" si="0"/>
        <v>0</v>
      </c>
      <c r="C58" s="34">
        <f t="shared" si="1"/>
        <v>0</v>
      </c>
      <c r="D58" s="64"/>
      <c r="E58" s="25">
        <f>$F$22*34</f>
        <v>646</v>
      </c>
      <c r="F58" s="26">
        <f t="shared" si="2"/>
        <v>0</v>
      </c>
      <c r="G58" s="34">
        <f t="shared" si="3"/>
        <v>0</v>
      </c>
      <c r="H58" s="64"/>
      <c r="I58" s="26"/>
      <c r="J58" s="26"/>
      <c r="K58" s="72"/>
    </row>
    <row r="59" spans="1:11" hidden="1" x14ac:dyDescent="0.2">
      <c r="A59" s="28">
        <f>$B$22*35</f>
        <v>245</v>
      </c>
      <c r="B59" s="26">
        <f t="shared" si="0"/>
        <v>0</v>
      </c>
      <c r="C59" s="34">
        <f t="shared" si="1"/>
        <v>0</v>
      </c>
      <c r="D59" s="64"/>
      <c r="E59" s="25">
        <f>$F$22*35</f>
        <v>665</v>
      </c>
      <c r="F59" s="26">
        <f t="shared" si="2"/>
        <v>0</v>
      </c>
      <c r="G59" s="34">
        <f t="shared" si="3"/>
        <v>0</v>
      </c>
      <c r="H59" s="64"/>
      <c r="I59" s="26"/>
      <c r="J59" s="26"/>
      <c r="K59" s="72"/>
    </row>
    <row r="60" spans="1:11" hidden="1" x14ac:dyDescent="0.2">
      <c r="A60" s="28">
        <f>$B$22*36</f>
        <v>252</v>
      </c>
      <c r="B60" s="26">
        <f t="shared" si="0"/>
        <v>0</v>
      </c>
      <c r="C60" s="34">
        <f t="shared" si="1"/>
        <v>0</v>
      </c>
      <c r="D60" s="64"/>
      <c r="E60" s="25">
        <f>$F$22*36</f>
        <v>684</v>
      </c>
      <c r="F60" s="26">
        <f t="shared" si="2"/>
        <v>0</v>
      </c>
      <c r="G60" s="34">
        <f t="shared" si="3"/>
        <v>0</v>
      </c>
      <c r="H60" s="64"/>
      <c r="I60" s="26"/>
      <c r="J60" s="26"/>
      <c r="K60" s="72"/>
    </row>
    <row r="61" spans="1:11" hidden="1" x14ac:dyDescent="0.2">
      <c r="A61" s="28">
        <f>$B$22*37</f>
        <v>259</v>
      </c>
      <c r="B61" s="26">
        <f t="shared" si="0"/>
        <v>0</v>
      </c>
      <c r="C61" s="34">
        <f t="shared" si="1"/>
        <v>0</v>
      </c>
      <c r="D61" s="64"/>
      <c r="E61" s="25">
        <f>$F$22*37</f>
        <v>703</v>
      </c>
      <c r="F61" s="26">
        <f t="shared" si="2"/>
        <v>0</v>
      </c>
      <c r="G61" s="34">
        <f t="shared" si="3"/>
        <v>0</v>
      </c>
      <c r="H61" s="64"/>
      <c r="I61" s="26"/>
      <c r="J61" s="26"/>
      <c r="K61" s="72"/>
    </row>
    <row r="62" spans="1:11" hidden="1" x14ac:dyDescent="0.2">
      <c r="A62" s="28">
        <f>$B$22*38</f>
        <v>266</v>
      </c>
      <c r="B62" s="26">
        <f t="shared" si="0"/>
        <v>0</v>
      </c>
      <c r="C62" s="34">
        <f t="shared" si="1"/>
        <v>0</v>
      </c>
      <c r="D62" s="64"/>
      <c r="E62" s="25">
        <f>$F$22*38</f>
        <v>722</v>
      </c>
      <c r="F62" s="26">
        <f t="shared" si="2"/>
        <v>0</v>
      </c>
      <c r="G62" s="34">
        <f t="shared" si="3"/>
        <v>0</v>
      </c>
      <c r="H62" s="64"/>
      <c r="I62" s="26"/>
      <c r="J62" s="26"/>
      <c r="K62" s="72"/>
    </row>
    <row r="63" spans="1:11" hidden="1" x14ac:dyDescent="0.2">
      <c r="A63" s="28">
        <f>$B$22*39</f>
        <v>273</v>
      </c>
      <c r="B63" s="26">
        <f t="shared" si="0"/>
        <v>0</v>
      </c>
      <c r="C63" s="34">
        <f t="shared" si="1"/>
        <v>0</v>
      </c>
      <c r="D63" s="64"/>
      <c r="E63" s="25">
        <f>$F$22*39</f>
        <v>741</v>
      </c>
      <c r="F63" s="26">
        <f t="shared" si="2"/>
        <v>0</v>
      </c>
      <c r="G63" s="34">
        <f t="shared" si="3"/>
        <v>0</v>
      </c>
      <c r="H63" s="64"/>
      <c r="I63" s="26"/>
      <c r="J63" s="26"/>
      <c r="K63" s="72"/>
    </row>
    <row r="64" spans="1:11" hidden="1" x14ac:dyDescent="0.2">
      <c r="A64" s="28">
        <f>$B$22*40</f>
        <v>280</v>
      </c>
      <c r="B64" s="26">
        <f t="shared" si="0"/>
        <v>0</v>
      </c>
      <c r="C64" s="34">
        <f t="shared" si="1"/>
        <v>0</v>
      </c>
      <c r="D64" s="64"/>
      <c r="E64" s="25">
        <f>$F$22*40</f>
        <v>760</v>
      </c>
      <c r="F64" s="26">
        <f t="shared" si="2"/>
        <v>0</v>
      </c>
      <c r="G64" s="34">
        <f t="shared" si="3"/>
        <v>0</v>
      </c>
      <c r="H64" s="64"/>
      <c r="I64" s="26"/>
      <c r="J64" s="26"/>
      <c r="K64" s="72"/>
    </row>
    <row r="65" spans="1:11" hidden="1" x14ac:dyDescent="0.2">
      <c r="A65" s="28">
        <f>$B$22*41</f>
        <v>287</v>
      </c>
      <c r="B65" s="26">
        <f t="shared" si="0"/>
        <v>0</v>
      </c>
      <c r="C65" s="34">
        <f t="shared" si="1"/>
        <v>0</v>
      </c>
      <c r="D65" s="64"/>
      <c r="E65" s="25">
        <f>$F$22*41</f>
        <v>779</v>
      </c>
      <c r="F65" s="26">
        <f t="shared" si="2"/>
        <v>0</v>
      </c>
      <c r="G65" s="34">
        <f t="shared" si="3"/>
        <v>0</v>
      </c>
      <c r="H65" s="64"/>
      <c r="I65" s="26"/>
      <c r="J65" s="26"/>
      <c r="K65" s="72"/>
    </row>
    <row r="66" spans="1:11" hidden="1" x14ac:dyDescent="0.2">
      <c r="A66" s="28">
        <f>$B$22*42</f>
        <v>294</v>
      </c>
      <c r="B66" s="26">
        <f t="shared" si="0"/>
        <v>0</v>
      </c>
      <c r="C66" s="34">
        <f t="shared" si="1"/>
        <v>0</v>
      </c>
      <c r="D66" s="64"/>
      <c r="E66" s="25">
        <f>$F$22*42</f>
        <v>798</v>
      </c>
      <c r="F66" s="26">
        <f t="shared" si="2"/>
        <v>0</v>
      </c>
      <c r="G66" s="34">
        <f t="shared" si="3"/>
        <v>0</v>
      </c>
      <c r="H66" s="64"/>
      <c r="I66" s="26"/>
      <c r="J66" s="26"/>
      <c r="K66" s="72"/>
    </row>
    <row r="67" spans="1:11" hidden="1" x14ac:dyDescent="0.2">
      <c r="A67" s="28">
        <f>$B$22*43</f>
        <v>301</v>
      </c>
      <c r="B67" s="26">
        <f t="shared" si="0"/>
        <v>0</v>
      </c>
      <c r="C67" s="34">
        <f t="shared" si="1"/>
        <v>0</v>
      </c>
      <c r="D67" s="64"/>
      <c r="E67" s="25">
        <f>$F$22*43</f>
        <v>817</v>
      </c>
      <c r="F67" s="26">
        <f t="shared" si="2"/>
        <v>0</v>
      </c>
      <c r="G67" s="34">
        <f t="shared" si="3"/>
        <v>0</v>
      </c>
      <c r="H67" s="64"/>
      <c r="I67" s="26"/>
      <c r="J67" s="26"/>
      <c r="K67" s="72"/>
    </row>
    <row r="68" spans="1:11" hidden="1" x14ac:dyDescent="0.2">
      <c r="A68" s="28">
        <f>$B$22*44</f>
        <v>308</v>
      </c>
      <c r="B68" s="26">
        <f t="shared" si="0"/>
        <v>0</v>
      </c>
      <c r="C68" s="34">
        <f t="shared" si="1"/>
        <v>0</v>
      </c>
      <c r="D68" s="64"/>
      <c r="E68" s="25">
        <f>$F$22*44</f>
        <v>836</v>
      </c>
      <c r="F68" s="26">
        <f t="shared" si="2"/>
        <v>0</v>
      </c>
      <c r="G68" s="34">
        <f t="shared" si="3"/>
        <v>0</v>
      </c>
      <c r="H68" s="64"/>
      <c r="I68" s="26"/>
      <c r="J68" s="26"/>
      <c r="K68" s="72"/>
    </row>
    <row r="69" spans="1:11" hidden="1" x14ac:dyDescent="0.2">
      <c r="A69" s="28">
        <f>$B$22*45</f>
        <v>315</v>
      </c>
      <c r="B69" s="26">
        <f t="shared" si="0"/>
        <v>0</v>
      </c>
      <c r="C69" s="34">
        <f t="shared" si="1"/>
        <v>0</v>
      </c>
      <c r="D69" s="64"/>
      <c r="E69" s="25">
        <f>$F$22*45</f>
        <v>855</v>
      </c>
      <c r="F69" s="26">
        <f t="shared" si="2"/>
        <v>0</v>
      </c>
      <c r="G69" s="34">
        <f t="shared" si="3"/>
        <v>0</v>
      </c>
      <c r="H69" s="64"/>
      <c r="I69" s="26"/>
      <c r="J69" s="26"/>
      <c r="K69" s="72"/>
    </row>
    <row r="70" spans="1:11" hidden="1" x14ac:dyDescent="0.2">
      <c r="A70" s="28">
        <f>$B$22*46</f>
        <v>322</v>
      </c>
      <c r="B70" s="26">
        <f t="shared" si="0"/>
        <v>0</v>
      </c>
      <c r="C70" s="34">
        <f t="shared" si="1"/>
        <v>0</v>
      </c>
      <c r="D70" s="64"/>
      <c r="E70" s="25">
        <f>$F$22*46</f>
        <v>874</v>
      </c>
      <c r="F70" s="26">
        <f t="shared" si="2"/>
        <v>0</v>
      </c>
      <c r="G70" s="34">
        <f t="shared" si="3"/>
        <v>0</v>
      </c>
      <c r="H70" s="64"/>
      <c r="I70" s="26"/>
      <c r="J70" s="26"/>
      <c r="K70" s="72"/>
    </row>
    <row r="71" spans="1:11" hidden="1" x14ac:dyDescent="0.2">
      <c r="A71" s="28">
        <f>$B$22*47</f>
        <v>329</v>
      </c>
      <c r="B71" s="26">
        <f t="shared" si="0"/>
        <v>0</v>
      </c>
      <c r="C71" s="34">
        <f t="shared" si="1"/>
        <v>0</v>
      </c>
      <c r="D71" s="64"/>
      <c r="E71" s="25">
        <f>$F$22*47</f>
        <v>893</v>
      </c>
      <c r="F71" s="26">
        <f t="shared" si="2"/>
        <v>0</v>
      </c>
      <c r="G71" s="34">
        <f t="shared" si="3"/>
        <v>0</v>
      </c>
      <c r="H71" s="64"/>
      <c r="I71" s="26"/>
      <c r="J71" s="26"/>
      <c r="K71" s="72"/>
    </row>
    <row r="72" spans="1:11" hidden="1" x14ac:dyDescent="0.2">
      <c r="A72" s="28">
        <f>$B$22*48</f>
        <v>336</v>
      </c>
      <c r="B72" s="26">
        <f t="shared" si="0"/>
        <v>0</v>
      </c>
      <c r="C72" s="34">
        <f t="shared" si="1"/>
        <v>0</v>
      </c>
      <c r="D72" s="64"/>
      <c r="E72" s="25">
        <f>$F$22*48</f>
        <v>912</v>
      </c>
      <c r="F72" s="26">
        <f t="shared" si="2"/>
        <v>0</v>
      </c>
      <c r="G72" s="34">
        <f t="shared" si="3"/>
        <v>0</v>
      </c>
      <c r="H72" s="64"/>
      <c r="I72" s="26"/>
      <c r="J72" s="26"/>
      <c r="K72" s="72"/>
    </row>
    <row r="73" spans="1:11" hidden="1" x14ac:dyDescent="0.2">
      <c r="A73" s="28">
        <f>$B$22*49</f>
        <v>343</v>
      </c>
      <c r="B73" s="26">
        <f t="shared" si="0"/>
        <v>0</v>
      </c>
      <c r="C73" s="34">
        <f t="shared" si="1"/>
        <v>0</v>
      </c>
      <c r="D73" s="64"/>
      <c r="E73" s="25">
        <f>$F$22*49</f>
        <v>931</v>
      </c>
      <c r="F73" s="26">
        <f t="shared" si="2"/>
        <v>0</v>
      </c>
      <c r="G73" s="34">
        <f t="shared" si="3"/>
        <v>0</v>
      </c>
      <c r="H73" s="64"/>
      <c r="I73" s="26"/>
      <c r="J73" s="26"/>
      <c r="K73" s="72"/>
    </row>
    <row r="74" spans="1:11" hidden="1" x14ac:dyDescent="0.2">
      <c r="A74" s="28">
        <f>$B$22*50</f>
        <v>350</v>
      </c>
      <c r="B74" s="26">
        <f t="shared" si="0"/>
        <v>0</v>
      </c>
      <c r="C74" s="34">
        <f t="shared" si="1"/>
        <v>0</v>
      </c>
      <c r="D74" s="64"/>
      <c r="E74" s="25">
        <f>$F$22*50</f>
        <v>950</v>
      </c>
      <c r="F74" s="26">
        <f t="shared" si="2"/>
        <v>0</v>
      </c>
      <c r="G74" s="34">
        <f t="shared" si="3"/>
        <v>0</v>
      </c>
      <c r="H74" s="64"/>
      <c r="I74" s="26"/>
      <c r="J74" s="26"/>
      <c r="K74" s="72"/>
    </row>
    <row r="75" spans="1:11" ht="25.5" x14ac:dyDescent="0.2">
      <c r="A75" s="73" t="s">
        <v>14</v>
      </c>
      <c r="B75" s="32">
        <f>SUM(C25:C74)</f>
        <v>540.08421617166016</v>
      </c>
      <c r="C75" s="21"/>
      <c r="E75" s="73" t="s">
        <v>14</v>
      </c>
      <c r="F75" s="32">
        <f>SUM(G25:G74)</f>
        <v>149.98700599959261</v>
      </c>
      <c r="G75" s="21"/>
      <c r="I75" s="79"/>
      <c r="J75" s="30"/>
      <c r="K75" s="46"/>
    </row>
    <row r="76" spans="1:11" x14ac:dyDescent="0.2">
      <c r="A76" s="10"/>
      <c r="B76" s="35"/>
      <c r="C76" s="16"/>
      <c r="E76" s="10"/>
      <c r="F76" s="30"/>
      <c r="G76" s="16"/>
      <c r="I76" s="79"/>
      <c r="J76" s="30"/>
      <c r="K76" s="46"/>
    </row>
    <row r="77" spans="1:11" x14ac:dyDescent="0.2">
      <c r="A77" s="36" t="s">
        <v>168</v>
      </c>
      <c r="B77" s="75">
        <v>0</v>
      </c>
      <c r="C77" s="22"/>
      <c r="E77" s="36" t="s">
        <v>168</v>
      </c>
      <c r="F77" s="76">
        <v>0</v>
      </c>
      <c r="G77" s="22"/>
      <c r="I77" s="82"/>
      <c r="J77" s="30"/>
      <c r="K77" s="46"/>
    </row>
    <row r="78" spans="1:11" x14ac:dyDescent="0.2">
      <c r="A78" s="23"/>
      <c r="B78" s="17"/>
      <c r="C78" s="24"/>
      <c r="E78" s="23"/>
      <c r="F78" s="17"/>
      <c r="G78" s="14"/>
      <c r="I78" s="46"/>
      <c r="J78" s="46"/>
      <c r="K78" s="46"/>
    </row>
    <row r="79" spans="1:11" ht="18" x14ac:dyDescent="0.25">
      <c r="A79" s="12" t="s">
        <v>11</v>
      </c>
      <c r="B79" s="31">
        <f>B15+B19+B75-B77</f>
        <v>6340.7662038818025</v>
      </c>
      <c r="C79" s="15"/>
      <c r="E79" s="12" t="s">
        <v>11</v>
      </c>
      <c r="F79" s="31">
        <f>F15+F19+F75-F77</f>
        <v>4968.5318056719107</v>
      </c>
      <c r="G79" s="15"/>
      <c r="I79" s="83"/>
      <c r="J79" s="84"/>
      <c r="K79" s="85"/>
    </row>
    <row r="80" spans="1:11" x14ac:dyDescent="0.2">
      <c r="I80" s="46"/>
      <c r="J80" s="46"/>
      <c r="K80" s="46"/>
    </row>
    <row r="81" spans="1:11" x14ac:dyDescent="0.2">
      <c r="I81" s="46"/>
      <c r="J81" s="46"/>
      <c r="K81" s="46"/>
    </row>
    <row r="82" spans="1:11" x14ac:dyDescent="0.2">
      <c r="A82" s="40"/>
      <c r="I82" s="46"/>
      <c r="J82" s="46"/>
      <c r="K82" s="46"/>
    </row>
    <row r="83" spans="1:11" x14ac:dyDescent="0.2">
      <c r="A83" s="40"/>
      <c r="I83" s="46"/>
      <c r="J83" s="46"/>
      <c r="K83" s="46"/>
    </row>
    <row r="84" spans="1:11" x14ac:dyDescent="0.2">
      <c r="B84" s="4" t="str">
        <f>A13</f>
        <v>Befintlig armatur (T8)</v>
      </c>
      <c r="C84" s="4" t="str">
        <f>E13</f>
        <v>Ny armatur (T5)</v>
      </c>
    </row>
    <row r="85" spans="1:11" x14ac:dyDescent="0.2">
      <c r="B85" s="62">
        <f>B79</f>
        <v>6340.7662038818025</v>
      </c>
      <c r="C85" s="62">
        <f>F79</f>
        <v>4968.5318056719107</v>
      </c>
    </row>
    <row r="86" spans="1:11" x14ac:dyDescent="0.2">
      <c r="E86" s="29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workbookViewId="0">
      <selection activeCell="J18" sqref="J18"/>
    </sheetView>
  </sheetViews>
  <sheetFormatPr defaultRowHeight="12.75" x14ac:dyDescent="0.2"/>
  <cols>
    <col min="1" max="1" width="44.5703125" style="4" bestFit="1" customWidth="1"/>
    <col min="2" max="2" width="10.7109375" style="4" bestFit="1" customWidth="1"/>
    <col min="3" max="3" width="14.140625" style="4" bestFit="1" customWidth="1"/>
    <col min="4" max="5" width="14.28515625" style="4" bestFit="1" customWidth="1"/>
    <col min="6" max="6" width="14.42578125" style="4" bestFit="1" customWidth="1"/>
    <col min="7" max="16384" width="9.140625" style="4"/>
  </cols>
  <sheetData>
    <row r="1" spans="1:6" ht="18" x14ac:dyDescent="0.25">
      <c r="A1" s="61" t="s">
        <v>159</v>
      </c>
    </row>
    <row r="2" spans="1:6" x14ac:dyDescent="0.2">
      <c r="B2" s="4" t="s">
        <v>23</v>
      </c>
      <c r="C2" s="4" t="s">
        <v>24</v>
      </c>
      <c r="D2" s="4" t="s">
        <v>25</v>
      </c>
      <c r="E2" s="4" t="s">
        <v>25</v>
      </c>
      <c r="F2" s="4" t="s">
        <v>23</v>
      </c>
    </row>
    <row r="3" spans="1:6" x14ac:dyDescent="0.2">
      <c r="C3" s="4" t="s">
        <v>26</v>
      </c>
      <c r="E3" s="4" t="s">
        <v>27</v>
      </c>
      <c r="F3" s="4" t="s">
        <v>28</v>
      </c>
    </row>
    <row r="4" spans="1:6" x14ac:dyDescent="0.2">
      <c r="B4" s="4" t="s">
        <v>29</v>
      </c>
      <c r="C4" s="4" t="s">
        <v>30</v>
      </c>
      <c r="D4" s="4" t="s">
        <v>29</v>
      </c>
      <c r="E4" s="4" t="s">
        <v>31</v>
      </c>
      <c r="F4" s="4" t="s">
        <v>32</v>
      </c>
    </row>
    <row r="5" spans="1:6" x14ac:dyDescent="0.2">
      <c r="B5" s="4" t="s">
        <v>5</v>
      </c>
      <c r="C5" s="4" t="s">
        <v>5</v>
      </c>
      <c r="D5" s="4" t="s">
        <v>5</v>
      </c>
      <c r="E5" s="4" t="s">
        <v>5</v>
      </c>
      <c r="F5" s="4" t="s">
        <v>33</v>
      </c>
    </row>
    <row r="6" spans="1:6" x14ac:dyDescent="0.2">
      <c r="A6" s="4" t="s">
        <v>34</v>
      </c>
      <c r="D6" s="4">
        <v>30</v>
      </c>
      <c r="E6" s="4">
        <v>5</v>
      </c>
    </row>
    <row r="7" spans="1:6" x14ac:dyDescent="0.2">
      <c r="A7" s="4" t="s">
        <v>35</v>
      </c>
      <c r="B7" s="4">
        <v>30</v>
      </c>
      <c r="F7" s="4">
        <v>2</v>
      </c>
    </row>
    <row r="8" spans="1:6" x14ac:dyDescent="0.2">
      <c r="A8" s="4" t="s">
        <v>36</v>
      </c>
      <c r="B8" s="4">
        <v>15</v>
      </c>
      <c r="F8" s="4">
        <v>4</v>
      </c>
    </row>
    <row r="9" spans="1:6" x14ac:dyDescent="0.2">
      <c r="A9" s="4" t="s">
        <v>37</v>
      </c>
      <c r="B9" s="4">
        <v>10</v>
      </c>
      <c r="F9" s="4">
        <v>6</v>
      </c>
    </row>
    <row r="10" spans="1:6" x14ac:dyDescent="0.2">
      <c r="A10" s="4" t="s">
        <v>38</v>
      </c>
      <c r="B10" s="4">
        <v>4</v>
      </c>
      <c r="F10" s="4">
        <v>4</v>
      </c>
    </row>
    <row r="11" spans="1:6" x14ac:dyDescent="0.2">
      <c r="A11" s="4" t="s">
        <v>39</v>
      </c>
      <c r="B11" s="4">
        <v>15</v>
      </c>
      <c r="F11" s="4">
        <v>15</v>
      </c>
    </row>
    <row r="12" spans="1:6" x14ac:dyDescent="0.2">
      <c r="A12" s="4" t="s">
        <v>40</v>
      </c>
      <c r="B12" s="4">
        <v>15</v>
      </c>
      <c r="F12" s="4">
        <v>8</v>
      </c>
    </row>
    <row r="13" spans="1:6" x14ac:dyDescent="0.2">
      <c r="A13" s="4" t="s">
        <v>41</v>
      </c>
      <c r="C13" s="4">
        <v>21</v>
      </c>
    </row>
    <row r="14" spans="1:6" x14ac:dyDescent="0.2">
      <c r="A14" s="4" t="s">
        <v>42</v>
      </c>
      <c r="D14" s="4">
        <v>15</v>
      </c>
      <c r="E14" s="4">
        <v>5</v>
      </c>
    </row>
    <row r="15" spans="1:6" x14ac:dyDescent="0.2">
      <c r="A15" s="4" t="s">
        <v>43</v>
      </c>
      <c r="B15" s="4">
        <v>10</v>
      </c>
      <c r="F15" s="4">
        <v>4</v>
      </c>
    </row>
    <row r="16" spans="1:6" x14ac:dyDescent="0.2">
      <c r="A16" s="4" t="s">
        <v>44</v>
      </c>
      <c r="B16" s="4">
        <v>20</v>
      </c>
      <c r="F16" s="4">
        <v>4</v>
      </c>
    </row>
    <row r="17" spans="1:6" x14ac:dyDescent="0.2">
      <c r="A17" s="4" t="s">
        <v>45</v>
      </c>
      <c r="C17" s="4">
        <v>27</v>
      </c>
    </row>
    <row r="18" spans="1:6" x14ac:dyDescent="0.2">
      <c r="A18" s="4" t="s">
        <v>46</v>
      </c>
      <c r="B18" s="4">
        <v>30</v>
      </c>
      <c r="F18" s="4">
        <v>1</v>
      </c>
    </row>
    <row r="19" spans="1:6" x14ac:dyDescent="0.2">
      <c r="A19" s="4" t="s">
        <v>47</v>
      </c>
      <c r="B19" s="4">
        <v>30</v>
      </c>
      <c r="F19" s="4">
        <v>1</v>
      </c>
    </row>
    <row r="20" spans="1:6" x14ac:dyDescent="0.2">
      <c r="A20" s="4" t="s">
        <v>48</v>
      </c>
      <c r="B20" s="4">
        <v>30</v>
      </c>
      <c r="F20" s="4">
        <v>1</v>
      </c>
    </row>
    <row r="21" spans="1:6" x14ac:dyDescent="0.2">
      <c r="A21" s="4" t="s">
        <v>49</v>
      </c>
      <c r="B21" s="4">
        <v>15</v>
      </c>
      <c r="F21" s="4">
        <v>2</v>
      </c>
    </row>
    <row r="22" spans="1:6" x14ac:dyDescent="0.2">
      <c r="A22" s="4" t="s">
        <v>50</v>
      </c>
      <c r="B22" s="4">
        <v>15</v>
      </c>
      <c r="F22" s="4">
        <v>4</v>
      </c>
    </row>
    <row r="23" spans="1:6" x14ac:dyDescent="0.2">
      <c r="A23" s="4" t="s">
        <v>50</v>
      </c>
      <c r="C23" s="4">
        <v>20</v>
      </c>
    </row>
    <row r="24" spans="1:6" x14ac:dyDescent="0.2">
      <c r="A24" s="4" t="s">
        <v>51</v>
      </c>
      <c r="B24" s="4">
        <v>11</v>
      </c>
      <c r="F24" s="4">
        <v>0</v>
      </c>
    </row>
    <row r="25" spans="1:6" x14ac:dyDescent="0.2">
      <c r="A25" s="4" t="s">
        <v>52</v>
      </c>
      <c r="B25" s="4">
        <v>10</v>
      </c>
      <c r="F25" s="4">
        <v>10</v>
      </c>
    </row>
    <row r="26" spans="1:6" x14ac:dyDescent="0.2">
      <c r="A26" s="4" t="s">
        <v>53</v>
      </c>
      <c r="B26" s="4">
        <v>15</v>
      </c>
      <c r="F26" s="4">
        <v>2</v>
      </c>
    </row>
    <row r="27" spans="1:6" x14ac:dyDescent="0.2">
      <c r="A27" s="4" t="s">
        <v>54</v>
      </c>
      <c r="B27" s="4">
        <v>20</v>
      </c>
      <c r="F27" s="4">
        <v>4</v>
      </c>
    </row>
    <row r="28" spans="1:6" x14ac:dyDescent="0.2">
      <c r="A28" s="4" t="s">
        <v>55</v>
      </c>
      <c r="B28" s="4">
        <v>15</v>
      </c>
      <c r="F28" s="4">
        <v>6</v>
      </c>
    </row>
    <row r="29" spans="1:6" x14ac:dyDescent="0.2">
      <c r="A29" s="4" t="s">
        <v>56</v>
      </c>
      <c r="C29" s="4">
        <v>20</v>
      </c>
    </row>
    <row r="30" spans="1:6" x14ac:dyDescent="0.2">
      <c r="A30" s="4" t="s">
        <v>57</v>
      </c>
      <c r="C30" s="4">
        <v>25</v>
      </c>
    </row>
    <row r="31" spans="1:6" x14ac:dyDescent="0.2">
      <c r="A31" s="4" t="s">
        <v>58</v>
      </c>
      <c r="C31" s="4">
        <v>15</v>
      </c>
    </row>
    <row r="32" spans="1:6" x14ac:dyDescent="0.2">
      <c r="A32" s="4" t="s">
        <v>59</v>
      </c>
      <c r="C32" s="4">
        <v>20</v>
      </c>
    </row>
    <row r="33" spans="1:6" x14ac:dyDescent="0.2">
      <c r="A33" s="4" t="s">
        <v>60</v>
      </c>
      <c r="B33" s="4">
        <v>20</v>
      </c>
      <c r="F33" s="4">
        <v>10</v>
      </c>
    </row>
    <row r="34" spans="1:6" x14ac:dyDescent="0.2">
      <c r="A34" s="4" t="s">
        <v>61</v>
      </c>
      <c r="B34" s="4">
        <v>20</v>
      </c>
      <c r="F34" s="4">
        <v>2</v>
      </c>
    </row>
    <row r="35" spans="1:6" x14ac:dyDescent="0.2">
      <c r="A35" s="4" t="s">
        <v>62</v>
      </c>
      <c r="C35" s="4">
        <v>20</v>
      </c>
    </row>
    <row r="36" spans="1:6" x14ac:dyDescent="0.2">
      <c r="A36" s="4" t="s">
        <v>63</v>
      </c>
      <c r="C36" s="4">
        <v>27</v>
      </c>
    </row>
    <row r="37" spans="1:6" x14ac:dyDescent="0.2">
      <c r="A37" s="4" t="s">
        <v>64</v>
      </c>
      <c r="B37" s="4">
        <v>30</v>
      </c>
      <c r="F37" s="4">
        <v>4</v>
      </c>
    </row>
    <row r="38" spans="1:6" x14ac:dyDescent="0.2">
      <c r="A38" s="4" t="s">
        <v>65</v>
      </c>
      <c r="C38" s="4">
        <v>20</v>
      </c>
    </row>
    <row r="39" spans="1:6" x14ac:dyDescent="0.2">
      <c r="A39" s="4" t="s">
        <v>66</v>
      </c>
      <c r="C39" s="4">
        <v>24</v>
      </c>
    </row>
    <row r="40" spans="1:6" x14ac:dyDescent="0.2">
      <c r="A40" s="4" t="s">
        <v>67</v>
      </c>
      <c r="C40" s="4">
        <v>20</v>
      </c>
    </row>
    <row r="41" spans="1:6" x14ac:dyDescent="0.2">
      <c r="A41" s="4" t="s">
        <v>68</v>
      </c>
      <c r="C41" s="4">
        <v>18</v>
      </c>
    </row>
    <row r="42" spans="1:6" x14ac:dyDescent="0.2">
      <c r="A42" s="4" t="s">
        <v>69</v>
      </c>
      <c r="C42" s="4">
        <v>30</v>
      </c>
    </row>
    <row r="43" spans="1:6" x14ac:dyDescent="0.2">
      <c r="A43" s="4" t="s">
        <v>69</v>
      </c>
      <c r="D43" s="4">
        <v>30</v>
      </c>
      <c r="E43" s="4" t="s">
        <v>70</v>
      </c>
    </row>
    <row r="44" spans="1:6" x14ac:dyDescent="0.2">
      <c r="A44" s="4" t="s">
        <v>71</v>
      </c>
      <c r="B44" s="4">
        <v>30</v>
      </c>
      <c r="F44" s="4">
        <v>2</v>
      </c>
    </row>
    <row r="45" spans="1:6" x14ac:dyDescent="0.2">
      <c r="A45" s="4" t="s">
        <v>72</v>
      </c>
      <c r="B45" s="4">
        <v>30</v>
      </c>
      <c r="F45" s="4">
        <v>6</v>
      </c>
    </row>
    <row r="46" spans="1:6" x14ac:dyDescent="0.2">
      <c r="A46" s="4" t="s">
        <v>73</v>
      </c>
      <c r="B46" s="4">
        <v>20</v>
      </c>
      <c r="F46" s="4">
        <v>2</v>
      </c>
    </row>
    <row r="47" spans="1:6" x14ac:dyDescent="0.2">
      <c r="A47" s="4" t="s">
        <v>74</v>
      </c>
      <c r="C47" s="4">
        <v>20</v>
      </c>
    </row>
    <row r="48" spans="1:6" x14ac:dyDescent="0.2">
      <c r="A48" s="4" t="s">
        <v>75</v>
      </c>
      <c r="D48" s="4">
        <v>30</v>
      </c>
      <c r="E48" s="4" t="s">
        <v>70</v>
      </c>
    </row>
    <row r="49" spans="1:6" x14ac:dyDescent="0.2">
      <c r="A49" s="4" t="s">
        <v>76</v>
      </c>
      <c r="B49" s="4">
        <v>20</v>
      </c>
      <c r="F49" s="4">
        <v>2</v>
      </c>
    </row>
    <row r="50" spans="1:6" x14ac:dyDescent="0.2">
      <c r="A50" s="4" t="s">
        <v>77</v>
      </c>
      <c r="C50" s="4">
        <v>20</v>
      </c>
    </row>
    <row r="51" spans="1:6" x14ac:dyDescent="0.2">
      <c r="A51" s="4" t="s">
        <v>78</v>
      </c>
      <c r="C51" s="4">
        <v>20</v>
      </c>
    </row>
    <row r="52" spans="1:6" x14ac:dyDescent="0.2">
      <c r="A52" s="4" t="s">
        <v>79</v>
      </c>
      <c r="D52" s="4">
        <v>20</v>
      </c>
      <c r="E52" s="4">
        <v>5</v>
      </c>
    </row>
    <row r="53" spans="1:6" x14ac:dyDescent="0.2">
      <c r="A53" s="4" t="s">
        <v>80</v>
      </c>
      <c r="C53" s="4">
        <v>20</v>
      </c>
    </row>
    <row r="54" spans="1:6" x14ac:dyDescent="0.2">
      <c r="A54" s="4" t="s">
        <v>81</v>
      </c>
      <c r="B54" s="4">
        <v>15</v>
      </c>
      <c r="F54" s="4">
        <v>4</v>
      </c>
    </row>
    <row r="55" spans="1:6" x14ac:dyDescent="0.2">
      <c r="A55" s="4" t="s">
        <v>82</v>
      </c>
      <c r="C55" s="4">
        <v>20</v>
      </c>
    </row>
    <row r="56" spans="1:6" x14ac:dyDescent="0.2">
      <c r="A56" s="4" t="s">
        <v>83</v>
      </c>
      <c r="C56" s="4">
        <v>34</v>
      </c>
    </row>
    <row r="57" spans="1:6" x14ac:dyDescent="0.2">
      <c r="A57" s="4" t="s">
        <v>84</v>
      </c>
      <c r="C57" s="4">
        <v>20</v>
      </c>
    </row>
    <row r="58" spans="1:6" x14ac:dyDescent="0.2">
      <c r="A58" s="4" t="s">
        <v>85</v>
      </c>
      <c r="B58" s="4">
        <v>30</v>
      </c>
      <c r="F58" s="4">
        <v>1</v>
      </c>
    </row>
    <row r="59" spans="1:6" x14ac:dyDescent="0.2">
      <c r="A59" s="4" t="s">
        <v>86</v>
      </c>
      <c r="C59" s="4">
        <v>15</v>
      </c>
    </row>
    <row r="60" spans="1:6" x14ac:dyDescent="0.2">
      <c r="A60" s="4" t="s">
        <v>87</v>
      </c>
      <c r="C60" s="4">
        <v>10</v>
      </c>
    </row>
    <row r="61" spans="1:6" x14ac:dyDescent="0.2">
      <c r="A61" s="4" t="s">
        <v>88</v>
      </c>
      <c r="C61" s="4">
        <v>15</v>
      </c>
    </row>
    <row r="62" spans="1:6" x14ac:dyDescent="0.2">
      <c r="A62" s="4" t="s">
        <v>89</v>
      </c>
      <c r="C62" s="4">
        <v>15</v>
      </c>
    </row>
    <row r="63" spans="1:6" x14ac:dyDescent="0.2">
      <c r="A63" s="4" t="s">
        <v>90</v>
      </c>
      <c r="D63" s="4">
        <v>20</v>
      </c>
      <c r="E63" s="4">
        <v>5</v>
      </c>
    </row>
    <row r="64" spans="1:6" x14ac:dyDescent="0.2">
      <c r="A64" s="4" t="s">
        <v>91</v>
      </c>
      <c r="B64" s="4">
        <v>15</v>
      </c>
      <c r="F64" s="4">
        <v>4</v>
      </c>
    </row>
    <row r="65" spans="1:6" x14ac:dyDescent="0.2">
      <c r="A65" s="4" t="s">
        <v>92</v>
      </c>
      <c r="C65" s="4">
        <v>13</v>
      </c>
    </row>
    <row r="66" spans="1:6" x14ac:dyDescent="0.2">
      <c r="A66" s="4" t="s">
        <v>93</v>
      </c>
      <c r="C66" s="4">
        <v>20</v>
      </c>
    </row>
    <row r="67" spans="1:6" x14ac:dyDescent="0.2">
      <c r="A67" s="4" t="s">
        <v>94</v>
      </c>
      <c r="B67" s="4">
        <v>10</v>
      </c>
      <c r="F67" s="4">
        <v>4</v>
      </c>
    </row>
    <row r="68" spans="1:6" x14ac:dyDescent="0.2">
      <c r="A68" s="4" t="s">
        <v>95</v>
      </c>
      <c r="B68" s="4">
        <v>20</v>
      </c>
      <c r="F68" s="4">
        <v>1</v>
      </c>
    </row>
    <row r="69" spans="1:6" x14ac:dyDescent="0.2">
      <c r="A69" s="4" t="s">
        <v>95</v>
      </c>
      <c r="C69" s="4">
        <v>18</v>
      </c>
    </row>
    <row r="70" spans="1:6" x14ac:dyDescent="0.2">
      <c r="A70" s="4" t="s">
        <v>96</v>
      </c>
      <c r="C70" s="4">
        <v>20</v>
      </c>
    </row>
    <row r="71" spans="1:6" x14ac:dyDescent="0.2">
      <c r="A71" s="4" t="s">
        <v>97</v>
      </c>
      <c r="C71" s="4">
        <v>17</v>
      </c>
    </row>
    <row r="72" spans="1:6" x14ac:dyDescent="0.2">
      <c r="A72" s="4" t="s">
        <v>98</v>
      </c>
      <c r="D72" s="4">
        <v>30</v>
      </c>
      <c r="E72" s="4">
        <v>5</v>
      </c>
    </row>
    <row r="73" spans="1:6" x14ac:dyDescent="0.2">
      <c r="A73" s="4" t="s">
        <v>99</v>
      </c>
      <c r="D73" s="4">
        <v>20</v>
      </c>
      <c r="E73" s="4">
        <v>10</v>
      </c>
    </row>
    <row r="74" spans="1:6" x14ac:dyDescent="0.2">
      <c r="A74" s="4" t="s">
        <v>100</v>
      </c>
      <c r="C74" s="4">
        <v>15</v>
      </c>
    </row>
    <row r="75" spans="1:6" x14ac:dyDescent="0.2">
      <c r="A75" s="4" t="s">
        <v>101</v>
      </c>
      <c r="C75" s="4">
        <v>35</v>
      </c>
    </row>
    <row r="76" spans="1:6" x14ac:dyDescent="0.2">
      <c r="A76" s="4" t="s">
        <v>102</v>
      </c>
      <c r="C76" s="4">
        <v>25</v>
      </c>
    </row>
    <row r="77" spans="1:6" x14ac:dyDescent="0.2">
      <c r="A77" s="4" t="s">
        <v>103</v>
      </c>
      <c r="D77" s="4">
        <v>20</v>
      </c>
      <c r="E77" s="4">
        <v>5</v>
      </c>
    </row>
    <row r="78" spans="1:6" x14ac:dyDescent="0.2">
      <c r="A78" s="4" t="s">
        <v>104</v>
      </c>
      <c r="C78" s="4">
        <v>10</v>
      </c>
    </row>
    <row r="79" spans="1:6" x14ac:dyDescent="0.2">
      <c r="A79" s="4" t="s">
        <v>105</v>
      </c>
      <c r="C79" s="4">
        <v>15</v>
      </c>
    </row>
    <row r="80" spans="1:6" x14ac:dyDescent="0.2">
      <c r="A80" s="4" t="s">
        <v>106</v>
      </c>
      <c r="C80" s="4">
        <v>20</v>
      </c>
    </row>
    <row r="81" spans="1:6" x14ac:dyDescent="0.2">
      <c r="A81" s="4" t="s">
        <v>107</v>
      </c>
      <c r="C81" s="4">
        <v>10</v>
      </c>
    </row>
    <row r="82" spans="1:6" x14ac:dyDescent="0.2">
      <c r="A82" s="4" t="s">
        <v>108</v>
      </c>
      <c r="B82" s="4">
        <v>20</v>
      </c>
      <c r="F82" s="4">
        <v>2</v>
      </c>
    </row>
    <row r="83" spans="1:6" x14ac:dyDescent="0.2">
      <c r="A83" s="4" t="s">
        <v>109</v>
      </c>
      <c r="B83" s="4">
        <v>15</v>
      </c>
      <c r="F83" s="4">
        <v>2</v>
      </c>
    </row>
    <row r="84" spans="1:6" x14ac:dyDescent="0.2">
      <c r="A84" s="4" t="s">
        <v>110</v>
      </c>
      <c r="D84" s="4">
        <v>30</v>
      </c>
      <c r="E84" s="4" t="s">
        <v>70</v>
      </c>
    </row>
    <row r="85" spans="1:6" x14ac:dyDescent="0.2">
      <c r="A85" s="4" t="s">
        <v>111</v>
      </c>
      <c r="B85" s="4">
        <v>20</v>
      </c>
      <c r="F85" s="4">
        <v>2</v>
      </c>
    </row>
    <row r="86" spans="1:6" x14ac:dyDescent="0.2">
      <c r="A86" s="4" t="s">
        <v>112</v>
      </c>
      <c r="B86" s="4">
        <v>15</v>
      </c>
      <c r="F86" s="4">
        <v>4</v>
      </c>
    </row>
    <row r="87" spans="1:6" x14ac:dyDescent="0.2">
      <c r="A87" s="4" t="s">
        <v>113</v>
      </c>
      <c r="B87" s="4">
        <v>30</v>
      </c>
      <c r="F87" s="4">
        <v>2</v>
      </c>
    </row>
    <row r="88" spans="1:6" x14ac:dyDescent="0.2">
      <c r="A88" s="4" t="s">
        <v>114</v>
      </c>
      <c r="B88" s="4">
        <v>10</v>
      </c>
      <c r="F88" s="4">
        <v>6</v>
      </c>
    </row>
    <row r="89" spans="1:6" x14ac:dyDescent="0.2">
      <c r="A89" s="4" t="s">
        <v>115</v>
      </c>
      <c r="D89" s="4">
        <v>20</v>
      </c>
      <c r="E89" s="4">
        <v>5</v>
      </c>
    </row>
    <row r="90" spans="1:6" x14ac:dyDescent="0.2">
      <c r="A90" s="4" t="s">
        <v>116</v>
      </c>
      <c r="D90" s="4">
        <v>30</v>
      </c>
      <c r="E90" s="4" t="s">
        <v>70</v>
      </c>
    </row>
    <row r="91" spans="1:6" x14ac:dyDescent="0.2">
      <c r="A91" s="4" t="s">
        <v>117</v>
      </c>
      <c r="B91" s="4">
        <v>30</v>
      </c>
      <c r="F91" s="4">
        <v>1</v>
      </c>
    </row>
    <row r="92" spans="1:6" x14ac:dyDescent="0.2">
      <c r="A92" s="4" t="s">
        <v>118</v>
      </c>
      <c r="B92" s="4">
        <v>30</v>
      </c>
      <c r="F92" s="4">
        <v>1</v>
      </c>
    </row>
    <row r="93" spans="1:6" x14ac:dyDescent="0.2">
      <c r="A93" s="4" t="s">
        <v>119</v>
      </c>
      <c r="B93" s="4">
        <v>30</v>
      </c>
      <c r="F93" s="4">
        <v>1</v>
      </c>
    </row>
    <row r="94" spans="1:6" x14ac:dyDescent="0.2">
      <c r="A94" s="4" t="s">
        <v>120</v>
      </c>
      <c r="B94" s="4">
        <v>15</v>
      </c>
      <c r="F94" s="4">
        <v>1</v>
      </c>
    </row>
    <row r="95" spans="1:6" x14ac:dyDescent="0.2">
      <c r="A95" s="4" t="s">
        <v>121</v>
      </c>
      <c r="D95" s="4">
        <v>30</v>
      </c>
      <c r="E95" s="4" t="s">
        <v>70</v>
      </c>
    </row>
    <row r="96" spans="1:6" x14ac:dyDescent="0.2">
      <c r="A96" s="4" t="s">
        <v>122</v>
      </c>
      <c r="C96" s="4">
        <v>17</v>
      </c>
    </row>
    <row r="97" spans="1:6" x14ac:dyDescent="0.2">
      <c r="A97" s="4" t="s">
        <v>123</v>
      </c>
      <c r="B97" s="4">
        <v>20</v>
      </c>
      <c r="F97" s="4">
        <v>1</v>
      </c>
    </row>
    <row r="98" spans="1:6" x14ac:dyDescent="0.2">
      <c r="A98" s="4" t="s">
        <v>123</v>
      </c>
      <c r="C98" s="4">
        <v>20</v>
      </c>
    </row>
    <row r="99" spans="1:6" x14ac:dyDescent="0.2">
      <c r="A99" s="4" t="s">
        <v>124</v>
      </c>
      <c r="B99" s="4">
        <v>15</v>
      </c>
      <c r="F99" s="4">
        <v>4</v>
      </c>
    </row>
    <row r="100" spans="1:6" x14ac:dyDescent="0.2">
      <c r="A100" s="4" t="s">
        <v>125</v>
      </c>
      <c r="C100" s="4">
        <v>10</v>
      </c>
    </row>
    <row r="101" spans="1:6" x14ac:dyDescent="0.2">
      <c r="A101" s="4" t="s">
        <v>126</v>
      </c>
      <c r="C101" s="4">
        <v>25</v>
      </c>
    </row>
    <row r="102" spans="1:6" x14ac:dyDescent="0.2">
      <c r="A102" s="4" t="s">
        <v>127</v>
      </c>
      <c r="D102" s="4">
        <v>15</v>
      </c>
      <c r="E102" s="4">
        <v>5</v>
      </c>
    </row>
    <row r="103" spans="1:6" x14ac:dyDescent="0.2">
      <c r="A103" s="4" t="s">
        <v>128</v>
      </c>
      <c r="D103" s="4">
        <v>30</v>
      </c>
      <c r="E103" s="4" t="s">
        <v>70</v>
      </c>
    </row>
    <row r="104" spans="1:6" x14ac:dyDescent="0.2">
      <c r="A104" s="4" t="s">
        <v>129</v>
      </c>
      <c r="B104" s="4">
        <v>15</v>
      </c>
      <c r="F104" s="4">
        <v>4</v>
      </c>
    </row>
    <row r="105" spans="1:6" x14ac:dyDescent="0.2">
      <c r="A105" s="4" t="s">
        <v>130</v>
      </c>
      <c r="C105" s="4">
        <v>16</v>
      </c>
    </row>
    <row r="106" spans="1:6" x14ac:dyDescent="0.2">
      <c r="A106" s="4" t="s">
        <v>131</v>
      </c>
      <c r="C106" s="4">
        <v>15</v>
      </c>
    </row>
    <row r="107" spans="1:6" x14ac:dyDescent="0.2">
      <c r="A107" s="4" t="s">
        <v>132</v>
      </c>
      <c r="C107" s="4">
        <v>20</v>
      </c>
    </row>
    <row r="108" spans="1:6" x14ac:dyDescent="0.2">
      <c r="A108" s="4" t="s">
        <v>133</v>
      </c>
      <c r="B108" s="4">
        <v>15</v>
      </c>
      <c r="F108" s="4">
        <v>6</v>
      </c>
    </row>
    <row r="109" spans="1:6" x14ac:dyDescent="0.2">
      <c r="A109" s="4" t="s">
        <v>134</v>
      </c>
      <c r="B109" s="4">
        <v>30</v>
      </c>
      <c r="F109" s="4">
        <v>4</v>
      </c>
    </row>
    <row r="110" spans="1:6" x14ac:dyDescent="0.2">
      <c r="A110" s="4" t="s">
        <v>135</v>
      </c>
      <c r="C110" s="4">
        <v>15</v>
      </c>
    </row>
    <row r="111" spans="1:6" x14ac:dyDescent="0.2">
      <c r="A111" s="4" t="s">
        <v>136</v>
      </c>
      <c r="C111" s="4">
        <v>20</v>
      </c>
    </row>
    <row r="112" spans="1:6" x14ac:dyDescent="0.2">
      <c r="A112" s="4" t="s">
        <v>137</v>
      </c>
      <c r="C112" s="4">
        <v>10</v>
      </c>
    </row>
    <row r="113" spans="1:6" x14ac:dyDescent="0.2">
      <c r="A113" s="4" t="s">
        <v>138</v>
      </c>
      <c r="C113" s="4">
        <v>30</v>
      </c>
    </row>
    <row r="114" spans="1:6" x14ac:dyDescent="0.2">
      <c r="A114" s="4" t="s">
        <v>139</v>
      </c>
      <c r="D114" s="4">
        <v>20</v>
      </c>
      <c r="E114" s="4">
        <v>5</v>
      </c>
    </row>
    <row r="115" spans="1:6" x14ac:dyDescent="0.2">
      <c r="A115" s="4" t="s">
        <v>140</v>
      </c>
      <c r="B115" s="4">
        <v>15</v>
      </c>
      <c r="F115" s="4">
        <v>4</v>
      </c>
    </row>
    <row r="116" spans="1:6" x14ac:dyDescent="0.2">
      <c r="A116" s="4" t="s">
        <v>140</v>
      </c>
      <c r="C116" s="4">
        <v>20</v>
      </c>
    </row>
    <row r="117" spans="1:6" x14ac:dyDescent="0.2">
      <c r="A117" s="4" t="s">
        <v>141</v>
      </c>
      <c r="D117" s="4">
        <v>20</v>
      </c>
      <c r="E117" s="4">
        <v>5</v>
      </c>
    </row>
    <row r="118" spans="1:6" x14ac:dyDescent="0.2">
      <c r="A118" s="4" t="s">
        <v>142</v>
      </c>
      <c r="C118" s="4">
        <v>20</v>
      </c>
    </row>
    <row r="119" spans="1:6" x14ac:dyDescent="0.2">
      <c r="A119" s="4" t="s">
        <v>143</v>
      </c>
      <c r="B119" s="4">
        <v>15</v>
      </c>
      <c r="F119" s="4">
        <v>2</v>
      </c>
    </row>
    <row r="120" spans="1:6" x14ac:dyDescent="0.2">
      <c r="A120" s="4" t="s">
        <v>143</v>
      </c>
      <c r="C120" s="4">
        <v>15</v>
      </c>
    </row>
    <row r="121" spans="1:6" x14ac:dyDescent="0.2">
      <c r="A121" s="4" t="s">
        <v>144</v>
      </c>
      <c r="B121" s="4">
        <v>20</v>
      </c>
      <c r="F121" s="4">
        <v>2</v>
      </c>
    </row>
    <row r="122" spans="1:6" x14ac:dyDescent="0.2">
      <c r="A122" s="4" t="s">
        <v>144</v>
      </c>
      <c r="C122" s="4">
        <v>20</v>
      </c>
    </row>
    <row r="123" spans="1:6" x14ac:dyDescent="0.2">
      <c r="A123" s="4" t="s">
        <v>145</v>
      </c>
      <c r="B123" s="4">
        <v>20</v>
      </c>
      <c r="F123" s="4">
        <v>2</v>
      </c>
    </row>
    <row r="124" spans="1:6" x14ac:dyDescent="0.2">
      <c r="A124" s="4" t="s">
        <v>146</v>
      </c>
      <c r="C124" s="4">
        <v>15</v>
      </c>
    </row>
    <row r="125" spans="1:6" x14ac:dyDescent="0.2">
      <c r="A125" s="4" t="s">
        <v>147</v>
      </c>
      <c r="C125" s="4">
        <v>15</v>
      </c>
    </row>
    <row r="126" spans="1:6" x14ac:dyDescent="0.2">
      <c r="A126" s="4" t="s">
        <v>148</v>
      </c>
      <c r="C126" s="4">
        <v>19</v>
      </c>
    </row>
    <row r="127" spans="1:6" x14ac:dyDescent="0.2">
      <c r="A127" s="4" t="s">
        <v>149</v>
      </c>
      <c r="C127" s="4">
        <v>20</v>
      </c>
    </row>
    <row r="128" spans="1:6" x14ac:dyDescent="0.2">
      <c r="A128" s="4" t="s">
        <v>150</v>
      </c>
      <c r="B128" s="4">
        <v>15</v>
      </c>
      <c r="F128" s="4">
        <v>4</v>
      </c>
    </row>
    <row r="129" spans="1:6" x14ac:dyDescent="0.2">
      <c r="A129" s="4" t="s">
        <v>151</v>
      </c>
      <c r="D129" s="4">
        <v>20</v>
      </c>
      <c r="E129" s="4">
        <v>10</v>
      </c>
    </row>
    <row r="130" spans="1:6" x14ac:dyDescent="0.2">
      <c r="A130" s="4" t="s">
        <v>152</v>
      </c>
      <c r="C130" s="4">
        <v>24</v>
      </c>
    </row>
    <row r="131" spans="1:6" x14ac:dyDescent="0.2">
      <c r="A131" s="4" t="s">
        <v>153</v>
      </c>
      <c r="B131" s="4">
        <v>15</v>
      </c>
      <c r="F131" s="4">
        <v>4</v>
      </c>
    </row>
    <row r="132" spans="1:6" x14ac:dyDescent="0.2">
      <c r="A132" s="4" t="s">
        <v>154</v>
      </c>
      <c r="B132" s="4">
        <v>20</v>
      </c>
      <c r="F132" s="4">
        <v>4</v>
      </c>
    </row>
    <row r="133" spans="1:6" x14ac:dyDescent="0.2">
      <c r="A133" s="4" t="s">
        <v>155</v>
      </c>
      <c r="C133" s="4">
        <v>23</v>
      </c>
    </row>
    <row r="134" spans="1:6" x14ac:dyDescent="0.2">
      <c r="A134" s="4" t="s">
        <v>156</v>
      </c>
      <c r="C134" s="4">
        <v>20</v>
      </c>
    </row>
    <row r="135" spans="1:6" x14ac:dyDescent="0.2">
      <c r="A135" s="4" t="s">
        <v>157</v>
      </c>
      <c r="C135" s="4">
        <v>23</v>
      </c>
    </row>
    <row r="136" spans="1:6" x14ac:dyDescent="0.2">
      <c r="A136" s="4" t="s">
        <v>158</v>
      </c>
      <c r="C136" s="4">
        <v>30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5"/>
  <sheetViews>
    <sheetView workbookViewId="0">
      <selection activeCell="X31" sqref="X31"/>
    </sheetView>
  </sheetViews>
  <sheetFormatPr defaultRowHeight="12.75" x14ac:dyDescent="0.2"/>
  <cols>
    <col min="2" max="2" width="12" customWidth="1"/>
  </cols>
  <sheetData>
    <row r="2" spans="1:20" x14ac:dyDescent="0.2">
      <c r="A2" s="106" t="s">
        <v>177</v>
      </c>
      <c r="B2" s="106"/>
      <c r="C2" s="106"/>
    </row>
    <row r="4" spans="1:20" x14ac:dyDescent="0.2">
      <c r="B4" s="107" t="s">
        <v>178</v>
      </c>
    </row>
    <row r="5" spans="1:20" x14ac:dyDescent="0.2">
      <c r="A5" s="108" t="s">
        <v>179</v>
      </c>
      <c r="B5" s="109">
        <v>0.02</v>
      </c>
      <c r="C5" s="109">
        <v>0.03</v>
      </c>
      <c r="D5" s="109">
        <v>0.04</v>
      </c>
      <c r="E5" s="109">
        <v>0.05</v>
      </c>
      <c r="F5" s="109">
        <v>0.06</v>
      </c>
      <c r="G5" s="109">
        <v>7.0000000000000007E-2</v>
      </c>
      <c r="H5" s="109">
        <v>0.08</v>
      </c>
      <c r="I5" s="109">
        <v>0.09</v>
      </c>
      <c r="J5" s="109">
        <v>0.1</v>
      </c>
      <c r="K5" s="109">
        <v>0.11</v>
      </c>
      <c r="L5" s="109">
        <v>0.12</v>
      </c>
      <c r="M5" s="109">
        <v>0.13</v>
      </c>
      <c r="N5" s="109">
        <v>0.14000000000000001</v>
      </c>
      <c r="O5" s="109">
        <v>0.15</v>
      </c>
      <c r="P5" s="109">
        <v>0.16</v>
      </c>
      <c r="Q5" s="109">
        <v>0.17</v>
      </c>
      <c r="R5" s="109">
        <v>0.18</v>
      </c>
      <c r="S5" s="109">
        <v>0.19</v>
      </c>
      <c r="T5" s="109">
        <v>0.2</v>
      </c>
    </row>
    <row r="6" spans="1:20" x14ac:dyDescent="0.2">
      <c r="A6" s="110">
        <v>1</v>
      </c>
      <c r="B6" s="111">
        <f t="shared" ref="B6:T6" si="0">(POWER(1+B$5,$A6)-1)/(B$5*POWER(1+B$5,$A6))</f>
        <v>0.98039215686274594</v>
      </c>
      <c r="C6" s="111">
        <f t="shared" si="0"/>
        <v>0.97087378640776789</v>
      </c>
      <c r="D6" s="111">
        <f t="shared" si="0"/>
        <v>0.96153846153846223</v>
      </c>
      <c r="E6" s="111">
        <f t="shared" si="0"/>
        <v>0.95238095238095311</v>
      </c>
      <c r="F6" s="111">
        <f t="shared" si="0"/>
        <v>0.94339622641509513</v>
      </c>
      <c r="G6" s="111">
        <f t="shared" si="0"/>
        <v>0.93457943925233722</v>
      </c>
      <c r="H6" s="111">
        <f t="shared" si="0"/>
        <v>0.92592592592592671</v>
      </c>
      <c r="I6" s="111">
        <f t="shared" si="0"/>
        <v>0.91743119266055118</v>
      </c>
      <c r="J6" s="111">
        <f t="shared" si="0"/>
        <v>0.90909090909090973</v>
      </c>
      <c r="K6" s="111">
        <f t="shared" si="0"/>
        <v>0.90090090090090158</v>
      </c>
      <c r="L6" s="111">
        <f t="shared" si="0"/>
        <v>0.89285714285714357</v>
      </c>
      <c r="M6" s="111">
        <f t="shared" si="0"/>
        <v>0.88495575221238865</v>
      </c>
      <c r="N6" s="111">
        <f t="shared" si="0"/>
        <v>0.87719298245614097</v>
      </c>
      <c r="O6" s="111">
        <f t="shared" si="0"/>
        <v>0.86956521739130388</v>
      </c>
      <c r="P6" s="111">
        <f t="shared" si="0"/>
        <v>0.86206896551724099</v>
      </c>
      <c r="Q6" s="111">
        <f t="shared" si="0"/>
        <v>0.85470085470085433</v>
      </c>
      <c r="R6" s="111">
        <f t="shared" si="0"/>
        <v>0.84745762711864392</v>
      </c>
      <c r="S6" s="111">
        <f t="shared" si="0"/>
        <v>0.8403361344537813</v>
      </c>
      <c r="T6" s="111">
        <f t="shared" si="0"/>
        <v>0.83333333333333315</v>
      </c>
    </row>
    <row r="7" spans="1:20" x14ac:dyDescent="0.2">
      <c r="A7" s="110">
        <v>2</v>
      </c>
      <c r="B7" s="111">
        <f t="shared" ref="B7:C26" si="1">(POWER(1+$B$5,$A7)-1)/($B$5*POWER(1+$B$5,$A7))</f>
        <v>1.9415609381007302</v>
      </c>
      <c r="C7" s="111">
        <f t="shared" si="1"/>
        <v>1.9415609381007302</v>
      </c>
      <c r="D7" s="111">
        <f t="shared" ref="D7:M16" si="2">(POWER(1+D$5,$A7)-1)/(D$5*POWER(1+D$5,$A7))</f>
        <v>1.8860946745562155</v>
      </c>
      <c r="E7" s="111">
        <f t="shared" si="2"/>
        <v>1.8594104308390027</v>
      </c>
      <c r="F7" s="111">
        <f t="shared" si="2"/>
        <v>1.8333926664293365</v>
      </c>
      <c r="G7" s="111">
        <f t="shared" si="2"/>
        <v>1.8080181675255482</v>
      </c>
      <c r="H7" s="111">
        <f t="shared" si="2"/>
        <v>1.7832647462277103</v>
      </c>
      <c r="I7" s="111">
        <f t="shared" si="2"/>
        <v>1.7591111859271118</v>
      </c>
      <c r="J7" s="111">
        <f t="shared" si="2"/>
        <v>1.7355371900826457</v>
      </c>
      <c r="K7" s="111">
        <f t="shared" si="2"/>
        <v>1.7125233341449571</v>
      </c>
      <c r="L7" s="111">
        <f t="shared" si="2"/>
        <v>1.6900510204081642</v>
      </c>
      <c r="M7" s="111">
        <f t="shared" si="2"/>
        <v>1.6681024355861838</v>
      </c>
      <c r="N7" s="111">
        <f t="shared" ref="N7:T16" si="3">(POWER(1+N$5,$A7)-1)/(N$5*POWER(1+N$5,$A7))</f>
        <v>1.6466605109264401</v>
      </c>
      <c r="O7" s="111">
        <f t="shared" si="3"/>
        <v>1.6257088846880898</v>
      </c>
      <c r="P7" s="111">
        <f t="shared" si="3"/>
        <v>1.6052318668252077</v>
      </c>
      <c r="Q7" s="111">
        <f t="shared" si="3"/>
        <v>1.5852144057272255</v>
      </c>
      <c r="R7" s="111">
        <f t="shared" si="3"/>
        <v>1.5656420568802065</v>
      </c>
      <c r="S7" s="111">
        <f t="shared" si="3"/>
        <v>1.5465009533225051</v>
      </c>
      <c r="T7" s="111">
        <f t="shared" si="3"/>
        <v>1.5277777777777777</v>
      </c>
    </row>
    <row r="8" spans="1:20" x14ac:dyDescent="0.2">
      <c r="A8" s="110">
        <v>3</v>
      </c>
      <c r="B8" s="111">
        <f t="shared" si="1"/>
        <v>2.8838832726477719</v>
      </c>
      <c r="C8" s="111">
        <f t="shared" si="1"/>
        <v>2.8838832726477719</v>
      </c>
      <c r="D8" s="111">
        <f t="shared" si="2"/>
        <v>2.7750910332271297</v>
      </c>
      <c r="E8" s="111">
        <f t="shared" si="2"/>
        <v>2.7232480293704802</v>
      </c>
      <c r="F8" s="111">
        <f t="shared" si="2"/>
        <v>2.6730119494616398</v>
      </c>
      <c r="G8" s="111">
        <f t="shared" si="2"/>
        <v>2.6243160444164007</v>
      </c>
      <c r="H8" s="111">
        <f t="shared" si="2"/>
        <v>2.5770969872478804</v>
      </c>
      <c r="I8" s="111">
        <f t="shared" si="2"/>
        <v>2.5312946659881761</v>
      </c>
      <c r="J8" s="111">
        <f t="shared" si="2"/>
        <v>2.4868519909842246</v>
      </c>
      <c r="K8" s="111">
        <f t="shared" si="2"/>
        <v>2.4437147154459073</v>
      </c>
      <c r="L8" s="111">
        <f t="shared" si="2"/>
        <v>2.4018312682215761</v>
      </c>
      <c r="M8" s="111">
        <f t="shared" si="2"/>
        <v>2.3611525978638785</v>
      </c>
      <c r="N8" s="111">
        <f t="shared" si="3"/>
        <v>2.3216320271284565</v>
      </c>
      <c r="O8" s="111">
        <f t="shared" si="3"/>
        <v>2.2832251171200775</v>
      </c>
      <c r="P8" s="111">
        <f t="shared" si="3"/>
        <v>2.2458895403665582</v>
      </c>
      <c r="Q8" s="111">
        <f t="shared" si="3"/>
        <v>2.2095849621600219</v>
      </c>
      <c r="R8" s="111">
        <f t="shared" si="3"/>
        <v>2.1742729295594971</v>
      </c>
      <c r="S8" s="111">
        <f t="shared" si="3"/>
        <v>2.1399167674979034</v>
      </c>
      <c r="T8" s="111">
        <f t="shared" si="3"/>
        <v>2.1064814814814814</v>
      </c>
    </row>
    <row r="9" spans="1:20" x14ac:dyDescent="0.2">
      <c r="A9" s="110">
        <v>4</v>
      </c>
      <c r="B9" s="111">
        <f t="shared" si="1"/>
        <v>3.8077286986742878</v>
      </c>
      <c r="C9" s="111">
        <f t="shared" si="1"/>
        <v>3.8077286986742878</v>
      </c>
      <c r="D9" s="111">
        <f t="shared" si="2"/>
        <v>3.6298952242568578</v>
      </c>
      <c r="E9" s="111">
        <f t="shared" si="2"/>
        <v>3.5459505041623602</v>
      </c>
      <c r="F9" s="111">
        <f t="shared" si="2"/>
        <v>3.4651056126996602</v>
      </c>
      <c r="G9" s="111">
        <f t="shared" si="2"/>
        <v>3.387211256463925</v>
      </c>
      <c r="H9" s="111">
        <f t="shared" si="2"/>
        <v>3.3121268400443342</v>
      </c>
      <c r="I9" s="111">
        <f t="shared" si="2"/>
        <v>3.2397198770533731</v>
      </c>
      <c r="J9" s="111">
        <f t="shared" si="2"/>
        <v>3.169865446349295</v>
      </c>
      <c r="K9" s="111">
        <f t="shared" si="2"/>
        <v>3.1024456895909078</v>
      </c>
      <c r="L9" s="111">
        <f t="shared" si="2"/>
        <v>3.037349346626407</v>
      </c>
      <c r="M9" s="111">
        <f t="shared" si="2"/>
        <v>2.9744713255432553</v>
      </c>
      <c r="N9" s="111">
        <f t="shared" si="3"/>
        <v>2.9137123044986466</v>
      </c>
      <c r="O9" s="111">
        <f t="shared" si="3"/>
        <v>2.8549783627131111</v>
      </c>
      <c r="P9" s="111">
        <f t="shared" si="3"/>
        <v>2.7981806382470329</v>
      </c>
      <c r="Q9" s="111">
        <f t="shared" si="3"/>
        <v>2.7432350103931804</v>
      </c>
      <c r="R9" s="111">
        <f t="shared" si="3"/>
        <v>2.690061804711438</v>
      </c>
      <c r="S9" s="111">
        <f t="shared" si="3"/>
        <v>2.638585518905801</v>
      </c>
      <c r="T9" s="111">
        <f t="shared" si="3"/>
        <v>2.5887345679012346</v>
      </c>
    </row>
    <row r="10" spans="1:20" x14ac:dyDescent="0.2">
      <c r="A10" s="110">
        <v>5</v>
      </c>
      <c r="B10" s="111">
        <f t="shared" si="1"/>
        <v>4.7134595085042053</v>
      </c>
      <c r="C10" s="111">
        <f t="shared" si="1"/>
        <v>4.7134595085042053</v>
      </c>
      <c r="D10" s="111">
        <f t="shared" si="2"/>
        <v>4.4518223310162108</v>
      </c>
      <c r="E10" s="111">
        <f t="shared" si="2"/>
        <v>4.3294766706308208</v>
      </c>
      <c r="F10" s="111">
        <f t="shared" si="2"/>
        <v>4.2123637855657181</v>
      </c>
      <c r="G10" s="111">
        <f t="shared" si="2"/>
        <v>4.100197435947595</v>
      </c>
      <c r="H10" s="111">
        <f t="shared" si="2"/>
        <v>3.9927100370780875</v>
      </c>
      <c r="I10" s="111">
        <f t="shared" si="2"/>
        <v>3.8896512633517188</v>
      </c>
      <c r="J10" s="111">
        <f t="shared" si="2"/>
        <v>3.7907867694084505</v>
      </c>
      <c r="K10" s="111">
        <f t="shared" si="2"/>
        <v>3.6958970176494668</v>
      </c>
      <c r="L10" s="111">
        <f t="shared" si="2"/>
        <v>3.6047762023450067</v>
      </c>
      <c r="M10" s="111">
        <f t="shared" si="2"/>
        <v>3.5172312615427028</v>
      </c>
      <c r="N10" s="111">
        <f t="shared" si="3"/>
        <v>3.4330809688584623</v>
      </c>
      <c r="O10" s="111">
        <f t="shared" si="3"/>
        <v>3.352155098011401</v>
      </c>
      <c r="P10" s="111">
        <f t="shared" si="3"/>
        <v>3.274293653661235</v>
      </c>
      <c r="Q10" s="111">
        <f t="shared" si="3"/>
        <v>3.1993461627292139</v>
      </c>
      <c r="R10" s="111">
        <f t="shared" si="3"/>
        <v>3.1271710209418964</v>
      </c>
      <c r="S10" s="111">
        <f t="shared" si="3"/>
        <v>3.0576348898368075</v>
      </c>
      <c r="T10" s="111">
        <f t="shared" si="3"/>
        <v>2.9906121399176953</v>
      </c>
    </row>
    <row r="11" spans="1:20" x14ac:dyDescent="0.2">
      <c r="A11" s="110">
        <v>6</v>
      </c>
      <c r="B11" s="111">
        <f t="shared" si="1"/>
        <v>5.6014308906904002</v>
      </c>
      <c r="C11" s="111">
        <f t="shared" si="1"/>
        <v>5.6014308906904002</v>
      </c>
      <c r="D11" s="111">
        <f t="shared" si="2"/>
        <v>5.2421368567463569</v>
      </c>
      <c r="E11" s="111">
        <f t="shared" si="2"/>
        <v>5.0756920672674468</v>
      </c>
      <c r="F11" s="111">
        <f t="shared" si="2"/>
        <v>4.9173243260053949</v>
      </c>
      <c r="G11" s="111">
        <f t="shared" si="2"/>
        <v>4.7665396597641063</v>
      </c>
      <c r="H11" s="111">
        <f t="shared" si="2"/>
        <v>4.6228796639611929</v>
      </c>
      <c r="I11" s="111">
        <f t="shared" si="2"/>
        <v>4.485918590230936</v>
      </c>
      <c r="J11" s="111">
        <f t="shared" si="2"/>
        <v>4.355260699462228</v>
      </c>
      <c r="K11" s="111">
        <f t="shared" si="2"/>
        <v>4.2305378537382587</v>
      </c>
      <c r="L11" s="111">
        <f t="shared" si="2"/>
        <v>4.1114073235223279</v>
      </c>
      <c r="M11" s="111">
        <f t="shared" si="2"/>
        <v>3.9975497889758427</v>
      </c>
      <c r="N11" s="111">
        <f t="shared" si="3"/>
        <v>3.8886675165425113</v>
      </c>
      <c r="O11" s="111">
        <f t="shared" si="3"/>
        <v>3.784482693922957</v>
      </c>
      <c r="P11" s="111">
        <f t="shared" si="3"/>
        <v>3.6847359083286508</v>
      </c>
      <c r="Q11" s="111">
        <f t="shared" si="3"/>
        <v>3.5891847544694131</v>
      </c>
      <c r="R11" s="111">
        <f t="shared" si="3"/>
        <v>3.4976025601202516</v>
      </c>
      <c r="S11" s="111">
        <f t="shared" si="3"/>
        <v>3.4097772183502588</v>
      </c>
      <c r="T11" s="111">
        <f t="shared" si="3"/>
        <v>3.3255101165980792</v>
      </c>
    </row>
    <row r="12" spans="1:20" x14ac:dyDescent="0.2">
      <c r="A12" s="110">
        <v>7</v>
      </c>
      <c r="B12" s="111">
        <f t="shared" si="1"/>
        <v>6.4719910693043046</v>
      </c>
      <c r="C12" s="111">
        <f t="shared" si="1"/>
        <v>6.4719910693043046</v>
      </c>
      <c r="D12" s="111">
        <f t="shared" si="2"/>
        <v>6.0020546699484187</v>
      </c>
      <c r="E12" s="111">
        <f t="shared" si="2"/>
        <v>5.7863733973975711</v>
      </c>
      <c r="F12" s="111">
        <f t="shared" si="2"/>
        <v>5.5823814396277331</v>
      </c>
      <c r="G12" s="111">
        <f t="shared" si="2"/>
        <v>5.3892894016486981</v>
      </c>
      <c r="H12" s="111">
        <f t="shared" si="2"/>
        <v>5.2063700592233264</v>
      </c>
      <c r="I12" s="111">
        <f t="shared" si="2"/>
        <v>5.0329528350742532</v>
      </c>
      <c r="J12" s="111">
        <f t="shared" si="2"/>
        <v>4.8684188176929348</v>
      </c>
      <c r="K12" s="111">
        <f t="shared" si="2"/>
        <v>4.7121962646290623</v>
      </c>
      <c r="L12" s="111">
        <f t="shared" si="2"/>
        <v>4.5637565388592209</v>
      </c>
      <c r="M12" s="111">
        <f t="shared" si="2"/>
        <v>4.4226104327219842</v>
      </c>
      <c r="N12" s="111">
        <f t="shared" si="3"/>
        <v>4.2883048390723788</v>
      </c>
      <c r="O12" s="111">
        <f t="shared" si="3"/>
        <v>4.1604197338460489</v>
      </c>
      <c r="P12" s="111">
        <f t="shared" si="3"/>
        <v>4.0385654382143539</v>
      </c>
      <c r="Q12" s="111">
        <f t="shared" si="3"/>
        <v>3.9223801320251397</v>
      </c>
      <c r="R12" s="111">
        <f t="shared" si="3"/>
        <v>3.8115275933222468</v>
      </c>
      <c r="S12" s="111">
        <f t="shared" si="3"/>
        <v>3.7056951414708057</v>
      </c>
      <c r="T12" s="111">
        <f t="shared" si="3"/>
        <v>3.6045917638317326</v>
      </c>
    </row>
    <row r="13" spans="1:20" x14ac:dyDescent="0.2">
      <c r="A13" s="110">
        <v>8</v>
      </c>
      <c r="B13" s="111">
        <f t="shared" si="1"/>
        <v>7.3254814404944195</v>
      </c>
      <c r="C13" s="111">
        <f t="shared" si="1"/>
        <v>7.3254814404944195</v>
      </c>
      <c r="D13" s="111">
        <f t="shared" si="2"/>
        <v>6.7327448749504057</v>
      </c>
      <c r="E13" s="111">
        <f t="shared" si="2"/>
        <v>6.4632127594262556</v>
      </c>
      <c r="F13" s="111">
        <f t="shared" si="2"/>
        <v>6.2097938109695585</v>
      </c>
      <c r="G13" s="111">
        <f t="shared" si="2"/>
        <v>5.9712985062137367</v>
      </c>
      <c r="H13" s="111">
        <f t="shared" si="2"/>
        <v>5.7466389437253023</v>
      </c>
      <c r="I13" s="111">
        <f t="shared" si="2"/>
        <v>5.5348191147470214</v>
      </c>
      <c r="J13" s="111">
        <f t="shared" si="2"/>
        <v>5.3349261979026679</v>
      </c>
      <c r="K13" s="111">
        <f t="shared" si="2"/>
        <v>5.1461227609270841</v>
      </c>
      <c r="L13" s="111">
        <f t="shared" si="2"/>
        <v>4.967639766838591</v>
      </c>
      <c r="M13" s="111">
        <f t="shared" si="2"/>
        <v>4.7987702944442345</v>
      </c>
      <c r="N13" s="111">
        <f t="shared" si="3"/>
        <v>4.6388638939231388</v>
      </c>
      <c r="O13" s="111">
        <f t="shared" si="3"/>
        <v>4.4873215076922159</v>
      </c>
      <c r="P13" s="111">
        <f t="shared" si="3"/>
        <v>4.3435908950123743</v>
      </c>
      <c r="Q13" s="111">
        <f t="shared" si="3"/>
        <v>4.2071625060043925</v>
      </c>
      <c r="R13" s="111">
        <f t="shared" si="3"/>
        <v>4.0775657570527519</v>
      </c>
      <c r="S13" s="111">
        <f t="shared" si="3"/>
        <v>3.9543656651015171</v>
      </c>
      <c r="T13" s="111">
        <f t="shared" si="3"/>
        <v>3.8371598031931105</v>
      </c>
    </row>
    <row r="14" spans="1:20" x14ac:dyDescent="0.2">
      <c r="A14" s="110">
        <v>9</v>
      </c>
      <c r="B14" s="111">
        <f t="shared" si="1"/>
        <v>8.1622367063670787</v>
      </c>
      <c r="C14" s="111">
        <f t="shared" si="1"/>
        <v>8.1622367063670787</v>
      </c>
      <c r="D14" s="111">
        <f t="shared" si="2"/>
        <v>7.4353316105292375</v>
      </c>
      <c r="E14" s="111">
        <f t="shared" si="2"/>
        <v>7.107821675644054</v>
      </c>
      <c r="F14" s="111">
        <f t="shared" si="2"/>
        <v>6.8016922744995831</v>
      </c>
      <c r="G14" s="111">
        <f t="shared" si="2"/>
        <v>6.5152322487978847</v>
      </c>
      <c r="H14" s="111">
        <f t="shared" si="2"/>
        <v>6.2468879108567625</v>
      </c>
      <c r="I14" s="111">
        <f t="shared" si="2"/>
        <v>5.9952468942633228</v>
      </c>
      <c r="J14" s="111">
        <f t="shared" si="2"/>
        <v>5.7590238162751533</v>
      </c>
      <c r="K14" s="111">
        <f t="shared" si="2"/>
        <v>5.5370475323667421</v>
      </c>
      <c r="L14" s="111">
        <f t="shared" si="2"/>
        <v>5.3282497918201699</v>
      </c>
      <c r="M14" s="111">
        <f t="shared" si="2"/>
        <v>5.1316551278267548</v>
      </c>
      <c r="N14" s="111">
        <f t="shared" si="3"/>
        <v>4.9463718367746834</v>
      </c>
      <c r="O14" s="111">
        <f t="shared" si="3"/>
        <v>4.771583919732362</v>
      </c>
      <c r="P14" s="111">
        <f t="shared" si="3"/>
        <v>4.6065438750106678</v>
      </c>
      <c r="Q14" s="111">
        <f t="shared" si="3"/>
        <v>4.4505662444481979</v>
      </c>
      <c r="R14" s="111">
        <f t="shared" si="3"/>
        <v>4.3030218280108059</v>
      </c>
      <c r="S14" s="111">
        <f t="shared" si="3"/>
        <v>4.1633324916819472</v>
      </c>
      <c r="T14" s="111">
        <f t="shared" si="3"/>
        <v>4.0309665026609256</v>
      </c>
    </row>
    <row r="15" spans="1:20" x14ac:dyDescent="0.2">
      <c r="A15" s="110">
        <v>10</v>
      </c>
      <c r="B15" s="111">
        <f t="shared" si="1"/>
        <v>8.9825850062422354</v>
      </c>
      <c r="C15" s="111">
        <f t="shared" si="1"/>
        <v>8.9825850062422354</v>
      </c>
      <c r="D15" s="111">
        <f t="shared" si="2"/>
        <v>8.1108957793550349</v>
      </c>
      <c r="E15" s="111">
        <f t="shared" si="2"/>
        <v>7.7217349291848123</v>
      </c>
      <c r="F15" s="111">
        <f t="shared" si="2"/>
        <v>7.3600870514147028</v>
      </c>
      <c r="G15" s="111">
        <f t="shared" si="2"/>
        <v>7.0235815409326028</v>
      </c>
      <c r="H15" s="111">
        <f t="shared" si="2"/>
        <v>6.7100813989414467</v>
      </c>
      <c r="I15" s="111">
        <f t="shared" si="2"/>
        <v>6.4176577011590119</v>
      </c>
      <c r="J15" s="111">
        <f t="shared" si="2"/>
        <v>6.1445671057046853</v>
      </c>
      <c r="K15" s="111">
        <f t="shared" si="2"/>
        <v>5.8892320111412104</v>
      </c>
      <c r="L15" s="111">
        <f t="shared" si="2"/>
        <v>5.6502230284108661</v>
      </c>
      <c r="M15" s="111">
        <f t="shared" si="2"/>
        <v>5.4262434759528801</v>
      </c>
      <c r="N15" s="111">
        <f t="shared" si="3"/>
        <v>5.2161156462935825</v>
      </c>
      <c r="O15" s="111">
        <f t="shared" si="3"/>
        <v>5.0187686258542277</v>
      </c>
      <c r="P15" s="111">
        <f t="shared" si="3"/>
        <v>4.8332274784574718</v>
      </c>
      <c r="Q15" s="111">
        <f t="shared" si="3"/>
        <v>4.6586036277335028</v>
      </c>
      <c r="R15" s="111">
        <f t="shared" si="3"/>
        <v>4.4940862949244123</v>
      </c>
      <c r="S15" s="111">
        <f t="shared" si="3"/>
        <v>4.3389348669596197</v>
      </c>
      <c r="T15" s="111">
        <f t="shared" si="3"/>
        <v>4.1924720855507713</v>
      </c>
    </row>
    <row r="16" spans="1:20" x14ac:dyDescent="0.2">
      <c r="A16" s="110">
        <v>11</v>
      </c>
      <c r="B16" s="111">
        <f t="shared" si="1"/>
        <v>9.7868480453355176</v>
      </c>
      <c r="C16" s="111">
        <f t="shared" si="1"/>
        <v>9.7868480453355176</v>
      </c>
      <c r="D16" s="111">
        <f t="shared" si="2"/>
        <v>8.7604767109183026</v>
      </c>
      <c r="E16" s="111">
        <f t="shared" si="2"/>
        <v>8.3064142182712501</v>
      </c>
      <c r="F16" s="111">
        <f t="shared" si="2"/>
        <v>7.8868745768063242</v>
      </c>
      <c r="G16" s="111">
        <f t="shared" si="2"/>
        <v>7.498674337320189</v>
      </c>
      <c r="H16" s="111">
        <f t="shared" si="2"/>
        <v>7.1389642582791168</v>
      </c>
      <c r="I16" s="111">
        <f t="shared" si="2"/>
        <v>6.8051905515220295</v>
      </c>
      <c r="J16" s="111">
        <f t="shared" si="2"/>
        <v>6.4950610051860771</v>
      </c>
      <c r="K16" s="111">
        <f t="shared" si="2"/>
        <v>6.2065153253524414</v>
      </c>
      <c r="L16" s="111">
        <f t="shared" si="2"/>
        <v>5.937699132509703</v>
      </c>
      <c r="M16" s="111">
        <f t="shared" si="2"/>
        <v>5.6869411291618412</v>
      </c>
      <c r="N16" s="111">
        <f t="shared" si="3"/>
        <v>5.4527330230645452</v>
      </c>
      <c r="O16" s="111">
        <f t="shared" si="3"/>
        <v>5.2337118485688938</v>
      </c>
      <c r="P16" s="111">
        <f t="shared" si="3"/>
        <v>5.0286443779805792</v>
      </c>
      <c r="Q16" s="111">
        <f t="shared" si="3"/>
        <v>4.8364133570371814</v>
      </c>
      <c r="R16" s="111">
        <f t="shared" si="3"/>
        <v>4.6560053346817059</v>
      </c>
      <c r="S16" s="111">
        <f t="shared" si="3"/>
        <v>4.4864998882013607</v>
      </c>
      <c r="T16" s="111">
        <f t="shared" si="3"/>
        <v>4.3270600712923093</v>
      </c>
    </row>
    <row r="17" spans="1:20" x14ac:dyDescent="0.2">
      <c r="A17" s="110">
        <v>12</v>
      </c>
      <c r="B17" s="111">
        <f t="shared" si="1"/>
        <v>10.575341220917181</v>
      </c>
      <c r="C17" s="111">
        <f t="shared" si="1"/>
        <v>10.575341220917181</v>
      </c>
      <c r="D17" s="111">
        <f t="shared" ref="D17:M26" si="4">(POWER(1+D$5,$A17)-1)/(D$5*POWER(1+D$5,$A17))</f>
        <v>9.3850737604983703</v>
      </c>
      <c r="E17" s="111">
        <f t="shared" si="4"/>
        <v>8.8632516364488083</v>
      </c>
      <c r="F17" s="111">
        <f t="shared" si="4"/>
        <v>8.3838439403833256</v>
      </c>
      <c r="G17" s="111">
        <f t="shared" si="4"/>
        <v>7.9426862965609244</v>
      </c>
      <c r="H17" s="111">
        <f t="shared" si="4"/>
        <v>7.5360780169251091</v>
      </c>
      <c r="I17" s="111">
        <f t="shared" si="4"/>
        <v>7.1607252766257155</v>
      </c>
      <c r="J17" s="111">
        <f t="shared" si="4"/>
        <v>6.8136918228964332</v>
      </c>
      <c r="K17" s="111">
        <f t="shared" si="4"/>
        <v>6.4923561489661639</v>
      </c>
      <c r="L17" s="111">
        <f t="shared" si="4"/>
        <v>6.1943742254550918</v>
      </c>
      <c r="M17" s="111">
        <f t="shared" si="4"/>
        <v>5.9176470169573809</v>
      </c>
      <c r="N17" s="111">
        <f t="shared" ref="N17:T26" si="5">(POWER(1+N$5,$A17)-1)/(N$5*POWER(1+N$5,$A17))</f>
        <v>5.6602921254952152</v>
      </c>
      <c r="O17" s="111">
        <f t="shared" si="5"/>
        <v>5.4206189987555593</v>
      </c>
      <c r="P17" s="111">
        <f t="shared" si="5"/>
        <v>5.1971072223970509</v>
      </c>
      <c r="Q17" s="111">
        <f t="shared" si="5"/>
        <v>4.9883874846471636</v>
      </c>
      <c r="R17" s="111">
        <f t="shared" si="5"/>
        <v>4.79322485989975</v>
      </c>
      <c r="S17" s="111">
        <f t="shared" si="5"/>
        <v>4.6105041077322362</v>
      </c>
      <c r="T17" s="111">
        <f t="shared" si="5"/>
        <v>4.439216726076924</v>
      </c>
    </row>
    <row r="18" spans="1:20" x14ac:dyDescent="0.2">
      <c r="A18" s="110">
        <v>13</v>
      </c>
      <c r="B18" s="111">
        <f t="shared" si="1"/>
        <v>11.348373745997234</v>
      </c>
      <c r="C18" s="111">
        <f t="shared" si="1"/>
        <v>11.348373745997234</v>
      </c>
      <c r="D18" s="111">
        <f t="shared" si="4"/>
        <v>9.9856478466330501</v>
      </c>
      <c r="E18" s="111">
        <f t="shared" si="4"/>
        <v>9.3935729870941067</v>
      </c>
      <c r="F18" s="111">
        <f t="shared" si="4"/>
        <v>8.8526829626257779</v>
      </c>
      <c r="G18" s="111">
        <f t="shared" si="4"/>
        <v>8.3576507444494617</v>
      </c>
      <c r="H18" s="111">
        <f t="shared" si="4"/>
        <v>7.9037759415973232</v>
      </c>
      <c r="I18" s="111">
        <f t="shared" si="4"/>
        <v>7.4869039235098302</v>
      </c>
      <c r="J18" s="111">
        <f t="shared" si="4"/>
        <v>7.1033562026331216</v>
      </c>
      <c r="K18" s="111">
        <f t="shared" si="4"/>
        <v>6.749870404474021</v>
      </c>
      <c r="L18" s="111">
        <f t="shared" si="4"/>
        <v>6.4235484155849045</v>
      </c>
      <c r="M18" s="111">
        <f t="shared" si="4"/>
        <v>6.1218115194313114</v>
      </c>
      <c r="N18" s="111">
        <f t="shared" si="5"/>
        <v>5.8423615135922953</v>
      </c>
      <c r="O18" s="111">
        <f t="shared" si="5"/>
        <v>5.5831469554396174</v>
      </c>
      <c r="P18" s="111">
        <f t="shared" si="5"/>
        <v>5.3423338124112503</v>
      </c>
      <c r="Q18" s="111">
        <f t="shared" si="5"/>
        <v>5.1182799014078322</v>
      </c>
      <c r="R18" s="111">
        <f t="shared" si="5"/>
        <v>4.909512593135382</v>
      </c>
      <c r="S18" s="111">
        <f t="shared" si="5"/>
        <v>4.71470933422877</v>
      </c>
      <c r="T18" s="111">
        <f t="shared" si="5"/>
        <v>4.5326806050641038</v>
      </c>
    </row>
    <row r="19" spans="1:20" x14ac:dyDescent="0.2">
      <c r="A19" s="110">
        <v>14</v>
      </c>
      <c r="B19" s="111">
        <f t="shared" si="1"/>
        <v>12.106248770585527</v>
      </c>
      <c r="C19" s="111">
        <f t="shared" si="1"/>
        <v>12.106248770585527</v>
      </c>
      <c r="D19" s="111">
        <f t="shared" si="4"/>
        <v>10.563122929454856</v>
      </c>
      <c r="E19" s="111">
        <f t="shared" si="4"/>
        <v>9.8986409400896225</v>
      </c>
      <c r="F19" s="111">
        <f t="shared" si="4"/>
        <v>9.2949839270054504</v>
      </c>
      <c r="G19" s="111">
        <f t="shared" si="4"/>
        <v>8.7454679854667852</v>
      </c>
      <c r="H19" s="111">
        <f t="shared" si="4"/>
        <v>8.2442369829604853</v>
      </c>
      <c r="I19" s="111">
        <f t="shared" si="4"/>
        <v>7.7861503885411292</v>
      </c>
      <c r="J19" s="111">
        <f t="shared" si="4"/>
        <v>7.3666874569392018</v>
      </c>
      <c r="K19" s="111">
        <f t="shared" si="4"/>
        <v>6.9818652292558747</v>
      </c>
      <c r="L19" s="111">
        <f t="shared" si="4"/>
        <v>6.6281682282008072</v>
      </c>
      <c r="M19" s="111">
        <f t="shared" si="4"/>
        <v>6.3024880702931947</v>
      </c>
      <c r="N19" s="111">
        <f t="shared" si="5"/>
        <v>6.0020715031511358</v>
      </c>
      <c r="O19" s="111">
        <f t="shared" si="5"/>
        <v>5.7244756134257537</v>
      </c>
      <c r="P19" s="111">
        <f t="shared" si="5"/>
        <v>5.4675291486303887</v>
      </c>
      <c r="Q19" s="111">
        <f t="shared" si="5"/>
        <v>5.2292990610323349</v>
      </c>
      <c r="R19" s="111">
        <f t="shared" si="5"/>
        <v>5.0080615196062555</v>
      </c>
      <c r="S19" s="111">
        <f t="shared" si="5"/>
        <v>4.802276751452748</v>
      </c>
      <c r="T19" s="111">
        <f t="shared" si="5"/>
        <v>4.6105671708867524</v>
      </c>
    </row>
    <row r="20" spans="1:20" x14ac:dyDescent="0.2">
      <c r="A20" s="110">
        <v>15</v>
      </c>
      <c r="B20" s="111">
        <f t="shared" si="1"/>
        <v>12.849263500574036</v>
      </c>
      <c r="C20" s="111">
        <f t="shared" si="1"/>
        <v>12.849263500574036</v>
      </c>
      <c r="D20" s="111">
        <f t="shared" si="4"/>
        <v>11.118387432168129</v>
      </c>
      <c r="E20" s="111">
        <f t="shared" si="4"/>
        <v>10.379658038180596</v>
      </c>
      <c r="F20" s="111">
        <f t="shared" si="4"/>
        <v>9.7122489877409954</v>
      </c>
      <c r="G20" s="111">
        <f t="shared" si="4"/>
        <v>9.1079140051091478</v>
      </c>
      <c r="H20" s="111">
        <f t="shared" si="4"/>
        <v>8.5594786879263758</v>
      </c>
      <c r="I20" s="111">
        <f t="shared" si="4"/>
        <v>8.0606884298542472</v>
      </c>
      <c r="J20" s="111">
        <f t="shared" si="4"/>
        <v>7.6060795063083662</v>
      </c>
      <c r="K20" s="111">
        <f t="shared" si="4"/>
        <v>7.1908695759061931</v>
      </c>
      <c r="L20" s="111">
        <f t="shared" si="4"/>
        <v>6.8108644894650059</v>
      </c>
      <c r="M20" s="111">
        <f t="shared" si="4"/>
        <v>6.4623788232683141</v>
      </c>
      <c r="N20" s="111">
        <f t="shared" si="5"/>
        <v>6.1421679852202944</v>
      </c>
      <c r="O20" s="111">
        <f t="shared" si="5"/>
        <v>5.8473700986310906</v>
      </c>
      <c r="P20" s="111">
        <f t="shared" si="5"/>
        <v>5.5754561626124035</v>
      </c>
      <c r="Q20" s="111">
        <f t="shared" si="5"/>
        <v>5.3241872316515684</v>
      </c>
      <c r="R20" s="111">
        <f t="shared" si="5"/>
        <v>5.0915775589883516</v>
      </c>
      <c r="S20" s="111">
        <f t="shared" si="5"/>
        <v>4.8758628163468467</v>
      </c>
      <c r="T20" s="111">
        <f t="shared" si="5"/>
        <v>4.6754726424056274</v>
      </c>
    </row>
    <row r="21" spans="1:20" x14ac:dyDescent="0.2">
      <c r="A21" s="110">
        <v>16</v>
      </c>
      <c r="B21" s="111">
        <f t="shared" si="1"/>
        <v>13.577709314288276</v>
      </c>
      <c r="C21" s="111">
        <f t="shared" si="1"/>
        <v>13.577709314288276</v>
      </c>
      <c r="D21" s="111">
        <f t="shared" si="4"/>
        <v>11.652295607853974</v>
      </c>
      <c r="E21" s="111">
        <f t="shared" si="4"/>
        <v>10.837769560171996</v>
      </c>
      <c r="F21" s="111">
        <f t="shared" si="4"/>
        <v>10.105895271453766</v>
      </c>
      <c r="G21" s="111">
        <f t="shared" si="4"/>
        <v>9.4466486029057446</v>
      </c>
      <c r="H21" s="111">
        <f t="shared" si="4"/>
        <v>8.8513691554873848</v>
      </c>
      <c r="I21" s="111">
        <f t="shared" si="4"/>
        <v>8.3125581925268328</v>
      </c>
      <c r="J21" s="111">
        <f t="shared" si="4"/>
        <v>7.8237086420985138</v>
      </c>
      <c r="K21" s="111">
        <f t="shared" si="4"/>
        <v>7.3791617800956697</v>
      </c>
      <c r="L21" s="111">
        <f t="shared" si="4"/>
        <v>6.9739861513080417</v>
      </c>
      <c r="M21" s="111">
        <f t="shared" si="4"/>
        <v>6.6038750648392162</v>
      </c>
      <c r="N21" s="111">
        <f t="shared" si="5"/>
        <v>6.2650596361581528</v>
      </c>
      <c r="O21" s="111">
        <f t="shared" si="5"/>
        <v>5.9542348683748614</v>
      </c>
      <c r="P21" s="111">
        <f t="shared" si="5"/>
        <v>5.6684966919072446</v>
      </c>
      <c r="Q21" s="111">
        <f t="shared" si="5"/>
        <v>5.4052882321808271</v>
      </c>
      <c r="R21" s="111">
        <f t="shared" si="5"/>
        <v>5.1623538635494501</v>
      </c>
      <c r="S21" s="111">
        <f t="shared" si="5"/>
        <v>4.9376998456696191</v>
      </c>
      <c r="T21" s="111">
        <f t="shared" si="5"/>
        <v>4.729560535338023</v>
      </c>
    </row>
    <row r="22" spans="1:20" x14ac:dyDescent="0.2">
      <c r="A22" s="110">
        <v>17</v>
      </c>
      <c r="B22" s="111">
        <f t="shared" si="1"/>
        <v>14.291871876753214</v>
      </c>
      <c r="C22" s="111">
        <f t="shared" si="1"/>
        <v>14.291871876753214</v>
      </c>
      <c r="D22" s="111">
        <f t="shared" si="4"/>
        <v>12.165668853705744</v>
      </c>
      <c r="E22" s="111">
        <f t="shared" si="4"/>
        <v>11.274066247782853</v>
      </c>
      <c r="F22" s="111">
        <f t="shared" si="4"/>
        <v>10.477259690050724</v>
      </c>
      <c r="G22" s="111">
        <f t="shared" si="4"/>
        <v>9.7632229933698529</v>
      </c>
      <c r="H22" s="111">
        <f t="shared" si="4"/>
        <v>9.1216381069327639</v>
      </c>
      <c r="I22" s="111">
        <f t="shared" si="4"/>
        <v>8.5436313692906722</v>
      </c>
      <c r="J22" s="111">
        <f t="shared" si="4"/>
        <v>8.0215533109986499</v>
      </c>
      <c r="K22" s="111">
        <f t="shared" si="4"/>
        <v>7.5487943964825863</v>
      </c>
      <c r="L22" s="111">
        <f t="shared" si="4"/>
        <v>7.119630492239323</v>
      </c>
      <c r="M22" s="111">
        <f t="shared" si="4"/>
        <v>6.7290929777338198</v>
      </c>
      <c r="N22" s="111">
        <f t="shared" si="5"/>
        <v>6.3728593299632923</v>
      </c>
      <c r="O22" s="111">
        <f t="shared" si="5"/>
        <v>6.0471607551085746</v>
      </c>
      <c r="P22" s="111">
        <f t="shared" si="5"/>
        <v>5.7487040447476252</v>
      </c>
      <c r="Q22" s="111">
        <f t="shared" si="5"/>
        <v>5.4746053266502797</v>
      </c>
      <c r="R22" s="111">
        <f t="shared" si="5"/>
        <v>5.2223337826690264</v>
      </c>
      <c r="S22" s="111">
        <f t="shared" si="5"/>
        <v>4.9896637358568228</v>
      </c>
      <c r="T22" s="111">
        <f t="shared" si="5"/>
        <v>4.7746337794483527</v>
      </c>
    </row>
    <row r="23" spans="1:20" x14ac:dyDescent="0.2">
      <c r="A23" s="110">
        <v>18</v>
      </c>
      <c r="B23" s="111">
        <f t="shared" si="1"/>
        <v>14.992031251718835</v>
      </c>
      <c r="C23" s="111">
        <f t="shared" si="1"/>
        <v>14.992031251718835</v>
      </c>
      <c r="D23" s="111">
        <f t="shared" si="4"/>
        <v>12.659296974717064</v>
      </c>
      <c r="E23" s="111">
        <f t="shared" si="4"/>
        <v>11.689586902650337</v>
      </c>
      <c r="F23" s="111">
        <f t="shared" si="4"/>
        <v>10.827603481179928</v>
      </c>
      <c r="G23" s="111">
        <f t="shared" si="4"/>
        <v>10.059086909691453</v>
      </c>
      <c r="H23" s="111">
        <f t="shared" si="4"/>
        <v>9.3718871360488549</v>
      </c>
      <c r="I23" s="111">
        <f t="shared" si="4"/>
        <v>8.7556251094409845</v>
      </c>
      <c r="J23" s="111">
        <f t="shared" si="4"/>
        <v>8.2014121009078629</v>
      </c>
      <c r="K23" s="111">
        <f t="shared" si="4"/>
        <v>7.7016165734077351</v>
      </c>
      <c r="L23" s="111">
        <f t="shared" si="4"/>
        <v>7.2496700823565385</v>
      </c>
      <c r="M23" s="111">
        <f t="shared" si="4"/>
        <v>6.839905290029928</v>
      </c>
      <c r="N23" s="111">
        <f t="shared" si="5"/>
        <v>6.4674204648800808</v>
      </c>
      <c r="O23" s="111">
        <f t="shared" si="5"/>
        <v>6.1279658740074563</v>
      </c>
      <c r="P23" s="111">
        <f t="shared" si="5"/>
        <v>5.8178483144376072</v>
      </c>
      <c r="Q23" s="111">
        <f t="shared" si="5"/>
        <v>5.5338507065387006</v>
      </c>
      <c r="R23" s="111">
        <f t="shared" si="5"/>
        <v>5.2731642226008697</v>
      </c>
      <c r="S23" s="111">
        <f t="shared" si="5"/>
        <v>5.0333308704679176</v>
      </c>
      <c r="T23" s="111">
        <f t="shared" si="5"/>
        <v>4.8121948162069597</v>
      </c>
    </row>
    <row r="24" spans="1:20" x14ac:dyDescent="0.2">
      <c r="A24" s="110">
        <v>19</v>
      </c>
      <c r="B24" s="111">
        <f t="shared" si="1"/>
        <v>15.678462011489051</v>
      </c>
      <c r="C24" s="111">
        <f t="shared" si="1"/>
        <v>15.678462011489051</v>
      </c>
      <c r="D24" s="111">
        <f t="shared" si="4"/>
        <v>13.133939398766406</v>
      </c>
      <c r="E24" s="111">
        <f t="shared" si="4"/>
        <v>12.085320859666988</v>
      </c>
      <c r="F24" s="111">
        <f t="shared" si="4"/>
        <v>11.158116491679179</v>
      </c>
      <c r="G24" s="111">
        <f t="shared" si="4"/>
        <v>10.335595242702293</v>
      </c>
      <c r="H24" s="111">
        <f t="shared" si="4"/>
        <v>9.6035992000452364</v>
      </c>
      <c r="I24" s="111">
        <f t="shared" si="4"/>
        <v>8.9501147793036555</v>
      </c>
      <c r="J24" s="111">
        <f t="shared" si="4"/>
        <v>8.3649200917344224</v>
      </c>
      <c r="K24" s="111">
        <f t="shared" si="4"/>
        <v>7.8392942102772389</v>
      </c>
      <c r="L24" s="111">
        <f t="shared" si="4"/>
        <v>7.3657768592469104</v>
      </c>
      <c r="M24" s="111">
        <f t="shared" si="4"/>
        <v>6.9379692832123254</v>
      </c>
      <c r="N24" s="111">
        <f t="shared" si="5"/>
        <v>6.550368828842176</v>
      </c>
      <c r="O24" s="111">
        <f t="shared" si="5"/>
        <v>6.1982311947890922</v>
      </c>
      <c r="P24" s="111">
        <f t="shared" si="5"/>
        <v>5.877455443480696</v>
      </c>
      <c r="Q24" s="111">
        <f t="shared" si="5"/>
        <v>5.5844877833664102</v>
      </c>
      <c r="R24" s="111">
        <f t="shared" si="5"/>
        <v>5.3162408666109062</v>
      </c>
      <c r="S24" s="111">
        <f t="shared" si="5"/>
        <v>5.0700259415696793</v>
      </c>
      <c r="T24" s="111">
        <f t="shared" si="5"/>
        <v>4.8434956801724667</v>
      </c>
    </row>
    <row r="25" spans="1:20" x14ac:dyDescent="0.2">
      <c r="A25" s="110">
        <v>20</v>
      </c>
      <c r="B25" s="111">
        <f t="shared" si="1"/>
        <v>16.351433344597112</v>
      </c>
      <c r="C25" s="111">
        <f t="shared" si="1"/>
        <v>16.351433344597112</v>
      </c>
      <c r="D25" s="111">
        <f t="shared" si="4"/>
        <v>13.590326344967698</v>
      </c>
      <c r="E25" s="111">
        <f t="shared" si="4"/>
        <v>12.462210342539986</v>
      </c>
      <c r="F25" s="111">
        <f t="shared" si="4"/>
        <v>11.469921218565263</v>
      </c>
      <c r="G25" s="111">
        <f t="shared" si="4"/>
        <v>10.59401424551616</v>
      </c>
      <c r="H25" s="111">
        <f t="shared" si="4"/>
        <v>9.8181474074492936</v>
      </c>
      <c r="I25" s="111">
        <f t="shared" si="4"/>
        <v>9.1285456690859235</v>
      </c>
      <c r="J25" s="111">
        <f t="shared" si="4"/>
        <v>8.5135637197585652</v>
      </c>
      <c r="K25" s="111">
        <f t="shared" si="4"/>
        <v>7.9633281173668822</v>
      </c>
      <c r="L25" s="111">
        <f t="shared" si="4"/>
        <v>7.4694436243275968</v>
      </c>
      <c r="M25" s="111">
        <f t="shared" si="4"/>
        <v>7.0247515780640049</v>
      </c>
      <c r="N25" s="111">
        <f t="shared" si="5"/>
        <v>6.6231305516159438</v>
      </c>
      <c r="O25" s="111">
        <f t="shared" si="5"/>
        <v>6.2593314737296453</v>
      </c>
      <c r="P25" s="111">
        <f t="shared" si="5"/>
        <v>5.9288408995523243</v>
      </c>
      <c r="Q25" s="111">
        <f t="shared" si="5"/>
        <v>5.6277673362106073</v>
      </c>
      <c r="R25" s="111">
        <f t="shared" si="5"/>
        <v>5.3527464971278871</v>
      </c>
      <c r="S25" s="111">
        <f t="shared" si="5"/>
        <v>5.1008621357728394</v>
      </c>
      <c r="T25" s="111">
        <f t="shared" si="5"/>
        <v>4.869579733477055</v>
      </c>
    </row>
    <row r="26" spans="1:20" x14ac:dyDescent="0.2">
      <c r="A26" s="110">
        <v>21</v>
      </c>
      <c r="B26" s="111">
        <f t="shared" si="1"/>
        <v>17.011209161369717</v>
      </c>
      <c r="C26" s="111">
        <f t="shared" si="1"/>
        <v>17.011209161369717</v>
      </c>
      <c r="D26" s="111">
        <f t="shared" si="4"/>
        <v>14.029159947084329</v>
      </c>
      <c r="E26" s="111">
        <f t="shared" si="4"/>
        <v>12.821152707180939</v>
      </c>
      <c r="F26" s="111">
        <f t="shared" si="4"/>
        <v>11.764076621287984</v>
      </c>
      <c r="G26" s="111">
        <f t="shared" si="4"/>
        <v>10.835527332258094</v>
      </c>
      <c r="H26" s="111">
        <f t="shared" si="4"/>
        <v>10.016803155045642</v>
      </c>
      <c r="I26" s="111">
        <f t="shared" si="4"/>
        <v>9.2922437331063517</v>
      </c>
      <c r="J26" s="111">
        <f t="shared" si="4"/>
        <v>8.6486942906896047</v>
      </c>
      <c r="K26" s="111">
        <f t="shared" si="4"/>
        <v>8.0750703760062006</v>
      </c>
      <c r="L26" s="111">
        <f t="shared" si="4"/>
        <v>7.5620032360067837</v>
      </c>
      <c r="M26" s="111">
        <f t="shared" si="4"/>
        <v>7.1015500690831903</v>
      </c>
      <c r="N26" s="111">
        <f t="shared" si="5"/>
        <v>6.6869566242245115</v>
      </c>
      <c r="O26" s="111">
        <f t="shared" si="5"/>
        <v>6.3124621510692567</v>
      </c>
      <c r="P26" s="111">
        <f t="shared" si="5"/>
        <v>5.9731387065106238</v>
      </c>
      <c r="Q26" s="111">
        <f t="shared" si="5"/>
        <v>5.6647584070176125</v>
      </c>
      <c r="R26" s="111">
        <f t="shared" si="5"/>
        <v>5.3836834721422768</v>
      </c>
      <c r="S26" s="111">
        <f t="shared" si="5"/>
        <v>5.1267749040107899</v>
      </c>
      <c r="T26" s="111">
        <f t="shared" si="5"/>
        <v>4.8913164445642137</v>
      </c>
    </row>
    <row r="27" spans="1:20" x14ac:dyDescent="0.2">
      <c r="A27" s="110">
        <v>22</v>
      </c>
      <c r="B27" s="111">
        <f t="shared" ref="B27:C46" si="6">(POWER(1+$B$5,$A27)-1)/($B$5*POWER(1+$B$5,$A27))</f>
        <v>17.658048197421291</v>
      </c>
      <c r="C27" s="111">
        <f t="shared" si="6"/>
        <v>17.658048197421291</v>
      </c>
      <c r="D27" s="111">
        <f t="shared" ref="D27:M36" si="7">(POWER(1+D$5,$A27)-1)/(D$5*POWER(1+D$5,$A27))</f>
        <v>14.451115333734929</v>
      </c>
      <c r="E27" s="111">
        <f t="shared" si="7"/>
        <v>13.163002578267561</v>
      </c>
      <c r="F27" s="111">
        <f t="shared" si="7"/>
        <v>12.041581718196213</v>
      </c>
      <c r="G27" s="111">
        <f t="shared" si="7"/>
        <v>11.061240497437471</v>
      </c>
      <c r="H27" s="111">
        <f t="shared" si="7"/>
        <v>10.200743662079297</v>
      </c>
      <c r="I27" s="111">
        <f t="shared" si="7"/>
        <v>9.4424254432168357</v>
      </c>
      <c r="J27" s="111">
        <f t="shared" si="7"/>
        <v>8.7715402642632778</v>
      </c>
      <c r="K27" s="111">
        <f t="shared" si="7"/>
        <v>8.1757390774830636</v>
      </c>
      <c r="L27" s="111">
        <f t="shared" si="7"/>
        <v>7.6446457464346285</v>
      </c>
      <c r="M27" s="111">
        <f t="shared" si="7"/>
        <v>7.1695133354718497</v>
      </c>
      <c r="N27" s="111">
        <f t="shared" ref="N27:T36" si="8">(POWER(1+N$5,$A27)-1)/(N$5*POWER(1+N$5,$A27))</f>
        <v>6.7429444072144848</v>
      </c>
      <c r="O27" s="111">
        <f t="shared" si="8"/>
        <v>6.3586627400602236</v>
      </c>
      <c r="P27" s="111">
        <f t="shared" si="8"/>
        <v>6.0113264711298484</v>
      </c>
      <c r="Q27" s="111">
        <f t="shared" si="8"/>
        <v>5.6963747068526605</v>
      </c>
      <c r="R27" s="111">
        <f t="shared" si="8"/>
        <v>5.4099012475782011</v>
      </c>
      <c r="S27" s="111">
        <f t="shared" si="8"/>
        <v>5.1485503395048644</v>
      </c>
      <c r="T27" s="111">
        <f t="shared" si="8"/>
        <v>4.9094303704701776</v>
      </c>
    </row>
    <row r="28" spans="1:20" x14ac:dyDescent="0.2">
      <c r="A28" s="110">
        <v>23</v>
      </c>
      <c r="B28" s="111">
        <f t="shared" si="6"/>
        <v>18.29220411511891</v>
      </c>
      <c r="C28" s="111">
        <f t="shared" si="6"/>
        <v>18.29220411511891</v>
      </c>
      <c r="D28" s="111">
        <f t="shared" si="7"/>
        <v>14.856841667052816</v>
      </c>
      <c r="E28" s="111">
        <f t="shared" si="7"/>
        <v>13.488573884064344</v>
      </c>
      <c r="F28" s="111">
        <f t="shared" si="7"/>
        <v>12.303378979430388</v>
      </c>
      <c r="G28" s="111">
        <f t="shared" si="7"/>
        <v>11.272187380782682</v>
      </c>
      <c r="H28" s="111">
        <f t="shared" si="7"/>
        <v>10.37105894636972</v>
      </c>
      <c r="I28" s="111">
        <f t="shared" si="7"/>
        <v>9.5802068286392981</v>
      </c>
      <c r="J28" s="111">
        <f t="shared" si="7"/>
        <v>8.8832184220575243</v>
      </c>
      <c r="K28" s="111">
        <f t="shared" si="7"/>
        <v>8.2664316013360928</v>
      </c>
      <c r="L28" s="111">
        <f t="shared" si="7"/>
        <v>7.7184337021737752</v>
      </c>
      <c r="M28" s="111">
        <f t="shared" si="7"/>
        <v>7.2296578190016376</v>
      </c>
      <c r="N28" s="111">
        <f t="shared" si="8"/>
        <v>6.7920564975565654</v>
      </c>
      <c r="O28" s="111">
        <f t="shared" si="8"/>
        <v>6.39883716526976</v>
      </c>
      <c r="P28" s="111">
        <f t="shared" si="8"/>
        <v>6.0442469578705591</v>
      </c>
      <c r="Q28" s="111">
        <f t="shared" si="8"/>
        <v>5.7233971853441545</v>
      </c>
      <c r="R28" s="111">
        <f t="shared" si="8"/>
        <v>5.4321197013374585</v>
      </c>
      <c r="S28" s="111">
        <f t="shared" si="8"/>
        <v>5.1668490247940042</v>
      </c>
      <c r="T28" s="111">
        <f t="shared" si="8"/>
        <v>4.9245253087251477</v>
      </c>
    </row>
    <row r="29" spans="1:20" x14ac:dyDescent="0.2">
      <c r="A29" s="110">
        <v>24</v>
      </c>
      <c r="B29" s="111">
        <f t="shared" si="6"/>
        <v>18.913925603057756</v>
      </c>
      <c r="C29" s="111">
        <f t="shared" si="6"/>
        <v>18.913925603057756</v>
      </c>
      <c r="D29" s="111">
        <f t="shared" si="7"/>
        <v>15.246963141396941</v>
      </c>
      <c r="E29" s="111">
        <f t="shared" si="7"/>
        <v>13.798641794346995</v>
      </c>
      <c r="F29" s="111">
        <f t="shared" si="7"/>
        <v>12.550357527764518</v>
      </c>
      <c r="G29" s="111">
        <f t="shared" si="7"/>
        <v>11.469334000731479</v>
      </c>
      <c r="H29" s="111">
        <f t="shared" si="7"/>
        <v>10.528758283675666</v>
      </c>
      <c r="I29" s="111">
        <f t="shared" si="7"/>
        <v>9.7066117693938523</v>
      </c>
      <c r="J29" s="111">
        <f t="shared" si="7"/>
        <v>8.984744020052295</v>
      </c>
      <c r="K29" s="111">
        <f t="shared" si="7"/>
        <v>8.3481365777802647</v>
      </c>
      <c r="L29" s="111">
        <f t="shared" si="7"/>
        <v>7.7843158055122998</v>
      </c>
      <c r="M29" s="111">
        <f t="shared" si="7"/>
        <v>7.2828830256651651</v>
      </c>
      <c r="N29" s="111">
        <f t="shared" si="8"/>
        <v>6.8351372785583902</v>
      </c>
      <c r="O29" s="111">
        <f t="shared" si="8"/>
        <v>6.4337714480606607</v>
      </c>
      <c r="P29" s="111">
        <f t="shared" si="8"/>
        <v>6.0726266878194481</v>
      </c>
      <c r="Q29" s="111">
        <f t="shared" si="8"/>
        <v>5.7464933208069695</v>
      </c>
      <c r="R29" s="111">
        <f t="shared" si="8"/>
        <v>5.450948899438524</v>
      </c>
      <c r="S29" s="111">
        <f t="shared" si="8"/>
        <v>5.1822260712554664</v>
      </c>
      <c r="T29" s="111">
        <f t="shared" si="8"/>
        <v>4.9371044239376234</v>
      </c>
    </row>
    <row r="30" spans="1:20" x14ac:dyDescent="0.2">
      <c r="A30" s="110">
        <v>25</v>
      </c>
      <c r="B30" s="111">
        <f t="shared" si="6"/>
        <v>19.523456473586034</v>
      </c>
      <c r="C30" s="111">
        <f t="shared" si="6"/>
        <v>19.523456473586034</v>
      </c>
      <c r="D30" s="111">
        <f t="shared" si="7"/>
        <v>15.622079943650904</v>
      </c>
      <c r="E30" s="111">
        <f t="shared" si="7"/>
        <v>14.093944566044758</v>
      </c>
      <c r="F30" s="111">
        <f t="shared" si="7"/>
        <v>12.783356158268411</v>
      </c>
      <c r="G30" s="111">
        <f t="shared" si="7"/>
        <v>11.65358317825372</v>
      </c>
      <c r="H30" s="111">
        <f t="shared" si="7"/>
        <v>10.674776188588581</v>
      </c>
      <c r="I30" s="111">
        <f t="shared" si="7"/>
        <v>9.8225796049484888</v>
      </c>
      <c r="J30" s="111">
        <f t="shared" si="7"/>
        <v>9.0770400182293596</v>
      </c>
      <c r="K30" s="111">
        <f t="shared" si="7"/>
        <v>8.421744664666905</v>
      </c>
      <c r="L30" s="111">
        <f t="shared" si="7"/>
        <v>7.8431391120645539</v>
      </c>
      <c r="M30" s="111">
        <f t="shared" si="7"/>
        <v>7.3299849784647471</v>
      </c>
      <c r="N30" s="111">
        <f t="shared" si="8"/>
        <v>6.8729274373319207</v>
      </c>
      <c r="O30" s="111">
        <f t="shared" si="8"/>
        <v>6.4641490852701402</v>
      </c>
      <c r="P30" s="111">
        <f t="shared" si="8"/>
        <v>6.097091972258144</v>
      </c>
      <c r="Q30" s="111">
        <f t="shared" si="8"/>
        <v>5.7662336075273242</v>
      </c>
      <c r="R30" s="111">
        <f t="shared" si="8"/>
        <v>5.4669058469817999</v>
      </c>
      <c r="S30" s="111">
        <f t="shared" si="8"/>
        <v>5.1951479590382066</v>
      </c>
      <c r="T30" s="111">
        <f t="shared" si="8"/>
        <v>4.9475870199480187</v>
      </c>
    </row>
    <row r="31" spans="1:20" x14ac:dyDescent="0.2">
      <c r="A31" s="110">
        <v>26</v>
      </c>
      <c r="B31" s="111">
        <f t="shared" si="6"/>
        <v>20.121035758417683</v>
      </c>
      <c r="C31" s="111">
        <f t="shared" si="6"/>
        <v>20.121035758417683</v>
      </c>
      <c r="D31" s="111">
        <f t="shared" si="7"/>
        <v>15.982769176587409</v>
      </c>
      <c r="E31" s="111">
        <f t="shared" si="7"/>
        <v>14.375185300995007</v>
      </c>
      <c r="F31" s="111">
        <f t="shared" si="7"/>
        <v>13.003166187045673</v>
      </c>
      <c r="G31" s="111">
        <f t="shared" si="7"/>
        <v>11.825778671265157</v>
      </c>
      <c r="H31" s="111">
        <f t="shared" si="7"/>
        <v>10.809977952396835</v>
      </c>
      <c r="I31" s="111">
        <f t="shared" si="7"/>
        <v>9.928972114631641</v>
      </c>
      <c r="J31" s="111">
        <f t="shared" si="7"/>
        <v>9.1609454711175982</v>
      </c>
      <c r="K31" s="111">
        <f t="shared" si="7"/>
        <v>8.4880582564566698</v>
      </c>
      <c r="L31" s="111">
        <f t="shared" si="7"/>
        <v>7.8956599214862084</v>
      </c>
      <c r="M31" s="111">
        <f t="shared" si="7"/>
        <v>7.3716681225351754</v>
      </c>
      <c r="N31" s="111">
        <f t="shared" si="8"/>
        <v>6.9060766994139664</v>
      </c>
      <c r="O31" s="111">
        <f t="shared" si="8"/>
        <v>6.4905644219740344</v>
      </c>
      <c r="P31" s="111">
        <f t="shared" si="8"/>
        <v>6.1181827347052966</v>
      </c>
      <c r="Q31" s="111">
        <f t="shared" si="8"/>
        <v>5.7831056474592515</v>
      </c>
      <c r="R31" s="111">
        <f t="shared" si="8"/>
        <v>5.4804286838828817</v>
      </c>
      <c r="S31" s="111">
        <f t="shared" si="8"/>
        <v>5.2060066882674008</v>
      </c>
      <c r="T31" s="111">
        <f t="shared" si="8"/>
        <v>4.9563225166233496</v>
      </c>
    </row>
    <row r="32" spans="1:20" x14ac:dyDescent="0.2">
      <c r="A32" s="110">
        <v>27</v>
      </c>
      <c r="B32" s="111">
        <f t="shared" si="6"/>
        <v>20.706897802370271</v>
      </c>
      <c r="C32" s="111">
        <f t="shared" si="6"/>
        <v>20.706897802370271</v>
      </c>
      <c r="D32" s="111">
        <f t="shared" si="7"/>
        <v>16.32958574671866</v>
      </c>
      <c r="E32" s="111">
        <f t="shared" si="7"/>
        <v>14.643033619995245</v>
      </c>
      <c r="F32" s="111">
        <f t="shared" si="7"/>
        <v>13.210534138722334</v>
      </c>
      <c r="G32" s="111">
        <f t="shared" si="7"/>
        <v>11.986709038565568</v>
      </c>
      <c r="H32" s="111">
        <f t="shared" si="7"/>
        <v>10.935164770737808</v>
      </c>
      <c r="I32" s="111">
        <f t="shared" si="7"/>
        <v>10.026579921680405</v>
      </c>
      <c r="J32" s="111">
        <f t="shared" si="7"/>
        <v>9.2372231555614537</v>
      </c>
      <c r="K32" s="111">
        <f t="shared" si="7"/>
        <v>8.5478002310420464</v>
      </c>
      <c r="L32" s="111">
        <f t="shared" si="7"/>
        <v>7.9425535013269721</v>
      </c>
      <c r="M32" s="111">
        <f t="shared" si="7"/>
        <v>7.4085558606505977</v>
      </c>
      <c r="N32" s="111">
        <f t="shared" si="8"/>
        <v>6.9351549994859356</v>
      </c>
      <c r="O32" s="111">
        <f t="shared" si="8"/>
        <v>6.5135342799774207</v>
      </c>
      <c r="P32" s="111">
        <f t="shared" si="8"/>
        <v>6.1363644264700827</v>
      </c>
      <c r="Q32" s="111">
        <f t="shared" si="8"/>
        <v>5.7975261944096168</v>
      </c>
      <c r="R32" s="111">
        <f t="shared" si="8"/>
        <v>5.4918887151549844</v>
      </c>
      <c r="S32" s="111">
        <f t="shared" si="8"/>
        <v>5.2151316708129416</v>
      </c>
      <c r="T32" s="111">
        <f t="shared" si="8"/>
        <v>4.9636020971861248</v>
      </c>
    </row>
    <row r="33" spans="1:20" x14ac:dyDescent="0.2">
      <c r="A33" s="110">
        <v>28</v>
      </c>
      <c r="B33" s="111">
        <f t="shared" si="6"/>
        <v>21.281272355264978</v>
      </c>
      <c r="C33" s="111">
        <f t="shared" si="6"/>
        <v>21.281272355264978</v>
      </c>
      <c r="D33" s="111">
        <f t="shared" si="7"/>
        <v>16.663063217998715</v>
      </c>
      <c r="E33" s="111">
        <f t="shared" si="7"/>
        <v>14.898127257138327</v>
      </c>
      <c r="F33" s="111">
        <f t="shared" si="7"/>
        <v>13.406164281813522</v>
      </c>
      <c r="G33" s="111">
        <f t="shared" si="7"/>
        <v>12.137111250995858</v>
      </c>
      <c r="H33" s="111">
        <f t="shared" si="7"/>
        <v>11.051078491423898</v>
      </c>
      <c r="I33" s="111">
        <f t="shared" si="7"/>
        <v>10.116128368514131</v>
      </c>
      <c r="J33" s="111">
        <f t="shared" si="7"/>
        <v>9.3065665050558675</v>
      </c>
      <c r="K33" s="111">
        <f t="shared" si="7"/>
        <v>8.601621829767609</v>
      </c>
      <c r="L33" s="111">
        <f t="shared" si="7"/>
        <v>7.9844227690419389</v>
      </c>
      <c r="M33" s="111">
        <f t="shared" si="7"/>
        <v>7.4411998766819449</v>
      </c>
      <c r="N33" s="111">
        <f t="shared" si="8"/>
        <v>6.9606622802508209</v>
      </c>
      <c r="O33" s="111">
        <f t="shared" si="8"/>
        <v>6.5335080695455838</v>
      </c>
      <c r="P33" s="111">
        <f t="shared" si="8"/>
        <v>6.1520382986811066</v>
      </c>
      <c r="Q33" s="111">
        <f t="shared" si="8"/>
        <v>5.8098514482133474</v>
      </c>
      <c r="R33" s="111">
        <f t="shared" si="8"/>
        <v>5.5016006060635458</v>
      </c>
      <c r="S33" s="111">
        <f t="shared" si="8"/>
        <v>5.2227997233722201</v>
      </c>
      <c r="T33" s="111">
        <f t="shared" si="8"/>
        <v>4.9696684143217702</v>
      </c>
    </row>
    <row r="34" spans="1:20" x14ac:dyDescent="0.2">
      <c r="A34" s="110">
        <v>29</v>
      </c>
      <c r="B34" s="111">
        <f t="shared" si="6"/>
        <v>21.844384662024485</v>
      </c>
      <c r="C34" s="111">
        <f t="shared" si="6"/>
        <v>21.844384662024485</v>
      </c>
      <c r="D34" s="111">
        <f t="shared" si="7"/>
        <v>16.983714632691072</v>
      </c>
      <c r="E34" s="111">
        <f t="shared" si="7"/>
        <v>15.141073578226981</v>
      </c>
      <c r="F34" s="111">
        <f t="shared" si="7"/>
        <v>13.590721020578794</v>
      </c>
      <c r="G34" s="111">
        <f t="shared" si="7"/>
        <v>12.277674066351269</v>
      </c>
      <c r="H34" s="111">
        <f t="shared" si="7"/>
        <v>11.158406010577682</v>
      </c>
      <c r="I34" s="111">
        <f t="shared" si="7"/>
        <v>10.1982829068937</v>
      </c>
      <c r="J34" s="111">
        <f t="shared" si="7"/>
        <v>9.3696059136871526</v>
      </c>
      <c r="K34" s="111">
        <f t="shared" si="7"/>
        <v>8.6501097565473959</v>
      </c>
      <c r="L34" s="111">
        <f t="shared" si="7"/>
        <v>8.0218060437874463</v>
      </c>
      <c r="M34" s="111">
        <f t="shared" si="7"/>
        <v>7.4700883864441989</v>
      </c>
      <c r="N34" s="111">
        <f t="shared" si="8"/>
        <v>6.9830370879393158</v>
      </c>
      <c r="O34" s="111">
        <f t="shared" si="8"/>
        <v>6.5508765822135508</v>
      </c>
      <c r="P34" s="111">
        <f t="shared" si="8"/>
        <v>6.1655502574837122</v>
      </c>
      <c r="Q34" s="111">
        <f t="shared" si="8"/>
        <v>5.8203858531738017</v>
      </c>
      <c r="R34" s="111">
        <f t="shared" si="8"/>
        <v>5.5098310220877513</v>
      </c>
      <c r="S34" s="111">
        <f t="shared" si="8"/>
        <v>5.2292434650186719</v>
      </c>
      <c r="T34" s="111">
        <f t="shared" si="8"/>
        <v>4.9747236786014755</v>
      </c>
    </row>
    <row r="35" spans="1:20" x14ac:dyDescent="0.2">
      <c r="A35" s="110">
        <v>30</v>
      </c>
      <c r="B35" s="111">
        <f t="shared" si="6"/>
        <v>22.396455551004401</v>
      </c>
      <c r="C35" s="111">
        <f t="shared" si="6"/>
        <v>22.396455551004401</v>
      </c>
      <c r="D35" s="111">
        <f t="shared" si="7"/>
        <v>17.292033300664492</v>
      </c>
      <c r="E35" s="111">
        <f t="shared" si="7"/>
        <v>15.372451026882837</v>
      </c>
      <c r="F35" s="111">
        <f t="shared" si="7"/>
        <v>13.764831151489428</v>
      </c>
      <c r="G35" s="111">
        <f t="shared" si="7"/>
        <v>12.40904118350586</v>
      </c>
      <c r="H35" s="111">
        <f t="shared" si="7"/>
        <v>11.257783343127485</v>
      </c>
      <c r="I35" s="111">
        <f t="shared" si="7"/>
        <v>10.273654043021743</v>
      </c>
      <c r="J35" s="111">
        <f t="shared" si="7"/>
        <v>9.42691446698832</v>
      </c>
      <c r="K35" s="111">
        <f t="shared" si="7"/>
        <v>8.6937925734661228</v>
      </c>
      <c r="L35" s="111">
        <f t="shared" si="7"/>
        <v>8.0551839676673627</v>
      </c>
      <c r="M35" s="111">
        <f t="shared" si="7"/>
        <v>7.4956534393311482</v>
      </c>
      <c r="N35" s="111">
        <f t="shared" si="8"/>
        <v>7.0026641122274702</v>
      </c>
      <c r="O35" s="111">
        <f t="shared" si="8"/>
        <v>6.5659796367074357</v>
      </c>
      <c r="P35" s="111">
        <f t="shared" si="8"/>
        <v>6.177198497830787</v>
      </c>
      <c r="Q35" s="111">
        <f t="shared" si="8"/>
        <v>5.8293896180972657</v>
      </c>
      <c r="R35" s="111">
        <f t="shared" si="8"/>
        <v>5.5168059509218228</v>
      </c>
      <c r="S35" s="111">
        <f t="shared" si="8"/>
        <v>5.2346583739652708</v>
      </c>
      <c r="T35" s="111">
        <f t="shared" si="8"/>
        <v>4.9789363988345627</v>
      </c>
    </row>
    <row r="36" spans="1:20" x14ac:dyDescent="0.2">
      <c r="A36" s="110">
        <v>31</v>
      </c>
      <c r="B36" s="111">
        <f t="shared" si="6"/>
        <v>22.937701520592544</v>
      </c>
      <c r="C36" s="111">
        <f t="shared" si="6"/>
        <v>22.937701520592544</v>
      </c>
      <c r="D36" s="111">
        <f t="shared" si="7"/>
        <v>17.588493558331241</v>
      </c>
      <c r="E36" s="111">
        <f t="shared" si="7"/>
        <v>15.59281050179318</v>
      </c>
      <c r="F36" s="111">
        <f t="shared" si="7"/>
        <v>13.92908599197116</v>
      </c>
      <c r="G36" s="111">
        <f t="shared" si="7"/>
        <v>12.531814190192392</v>
      </c>
      <c r="H36" s="111">
        <f t="shared" si="7"/>
        <v>11.349799391784707</v>
      </c>
      <c r="I36" s="111">
        <f t="shared" si="7"/>
        <v>10.342801874331874</v>
      </c>
      <c r="J36" s="111">
        <f t="shared" si="7"/>
        <v>9.479013151807564</v>
      </c>
      <c r="K36" s="111">
        <f t="shared" si="7"/>
        <v>8.7331464625820914</v>
      </c>
      <c r="L36" s="111">
        <f t="shared" si="7"/>
        <v>8.084985685417287</v>
      </c>
      <c r="M36" s="111">
        <f t="shared" si="7"/>
        <v>7.5182773799390707</v>
      </c>
      <c r="N36" s="111">
        <f t="shared" si="8"/>
        <v>7.0198808001995348</v>
      </c>
      <c r="O36" s="111">
        <f t="shared" si="8"/>
        <v>6.5791127275716832</v>
      </c>
      <c r="P36" s="111">
        <f t="shared" si="8"/>
        <v>6.1872400843368851</v>
      </c>
      <c r="Q36" s="111">
        <f t="shared" si="8"/>
        <v>5.8370851436728772</v>
      </c>
      <c r="R36" s="111">
        <f t="shared" si="8"/>
        <v>5.5227169075608664</v>
      </c>
      <c r="S36" s="111">
        <f t="shared" si="8"/>
        <v>5.2392087176178741</v>
      </c>
      <c r="T36" s="111">
        <f t="shared" si="8"/>
        <v>4.9824469990288023</v>
      </c>
    </row>
    <row r="37" spans="1:20" x14ac:dyDescent="0.2">
      <c r="A37" s="110">
        <v>32</v>
      </c>
      <c r="B37" s="111">
        <f t="shared" si="6"/>
        <v>23.46833482411034</v>
      </c>
      <c r="C37" s="111">
        <f t="shared" si="6"/>
        <v>23.46833482411034</v>
      </c>
      <c r="D37" s="111">
        <f t="shared" ref="D37:M46" si="9">(POWER(1+D$5,$A37)-1)/(D$5*POWER(1+D$5,$A37))</f>
        <v>17.873551498395425</v>
      </c>
      <c r="E37" s="111">
        <f t="shared" si="9"/>
        <v>15.802676668374456</v>
      </c>
      <c r="F37" s="111">
        <f t="shared" si="9"/>
        <v>14.084043388652038</v>
      </c>
      <c r="G37" s="111">
        <f t="shared" si="9"/>
        <v>12.646555317936816</v>
      </c>
      <c r="H37" s="111">
        <f t="shared" si="9"/>
        <v>11.434999436837693</v>
      </c>
      <c r="I37" s="111">
        <f t="shared" si="9"/>
        <v>10.406240251680618</v>
      </c>
      <c r="J37" s="111">
        <f t="shared" si="9"/>
        <v>9.5263755925523306</v>
      </c>
      <c r="K37" s="111">
        <f t="shared" si="9"/>
        <v>8.7686004167406235</v>
      </c>
      <c r="L37" s="111">
        <f t="shared" si="9"/>
        <v>8.1115943619797211</v>
      </c>
      <c r="M37" s="111">
        <f t="shared" si="9"/>
        <v>7.5382985663177609</v>
      </c>
      <c r="N37" s="111">
        <f t="shared" ref="N37:T46" si="10">(POWER(1+N$5,$A37)-1)/(N$5*POWER(1+N$5,$A37))</f>
        <v>7.0349831580697675</v>
      </c>
      <c r="O37" s="111">
        <f t="shared" si="10"/>
        <v>6.590532806584072</v>
      </c>
      <c r="P37" s="111">
        <f t="shared" si="10"/>
        <v>6.1958966244283493</v>
      </c>
      <c r="Q37" s="111">
        <f t="shared" si="10"/>
        <v>5.8436625159597231</v>
      </c>
      <c r="R37" s="111">
        <f t="shared" si="10"/>
        <v>5.5277261928481929</v>
      </c>
      <c r="S37" s="111">
        <f t="shared" si="10"/>
        <v>5.2430325358133398</v>
      </c>
      <c r="T37" s="111">
        <f t="shared" si="10"/>
        <v>4.9853724991906683</v>
      </c>
    </row>
    <row r="38" spans="1:20" x14ac:dyDescent="0.2">
      <c r="A38" s="110">
        <v>33</v>
      </c>
      <c r="B38" s="111">
        <f t="shared" si="6"/>
        <v>23.988563553049353</v>
      </c>
      <c r="C38" s="111">
        <f t="shared" si="6"/>
        <v>23.988563553049353</v>
      </c>
      <c r="D38" s="111">
        <f t="shared" si="9"/>
        <v>18.147645671534065</v>
      </c>
      <c r="E38" s="111">
        <f t="shared" si="9"/>
        <v>16.002549207975672</v>
      </c>
      <c r="F38" s="111">
        <f t="shared" si="9"/>
        <v>14.230229611935885</v>
      </c>
      <c r="G38" s="111">
        <f t="shared" si="9"/>
        <v>12.753790016763379</v>
      </c>
      <c r="H38" s="111">
        <f t="shared" si="9"/>
        <v>11.513888367442307</v>
      </c>
      <c r="I38" s="111">
        <f t="shared" si="9"/>
        <v>10.464440597872128</v>
      </c>
      <c r="J38" s="111">
        <f t="shared" si="9"/>
        <v>9.5694323568657556</v>
      </c>
      <c r="K38" s="111">
        <f t="shared" si="9"/>
        <v>8.800540915982543</v>
      </c>
      <c r="L38" s="111">
        <f t="shared" si="9"/>
        <v>8.1353521089104657</v>
      </c>
      <c r="M38" s="111">
        <f t="shared" si="9"/>
        <v>7.5560164303697004</v>
      </c>
      <c r="N38" s="111">
        <f t="shared" si="10"/>
        <v>7.0482308404120761</v>
      </c>
      <c r="O38" s="111">
        <f t="shared" si="10"/>
        <v>6.6004633100731072</v>
      </c>
      <c r="P38" s="111">
        <f t="shared" si="10"/>
        <v>6.2033591589899553</v>
      </c>
      <c r="Q38" s="111">
        <f t="shared" si="10"/>
        <v>5.8492842016749771</v>
      </c>
      <c r="R38" s="111">
        <f t="shared" si="10"/>
        <v>5.5319713498713492</v>
      </c>
      <c r="S38" s="111">
        <f t="shared" si="10"/>
        <v>5.2462458284145717</v>
      </c>
      <c r="T38" s="111">
        <f t="shared" si="10"/>
        <v>4.9878104159922234</v>
      </c>
    </row>
    <row r="39" spans="1:20" x14ac:dyDescent="0.2">
      <c r="A39" s="110">
        <v>34</v>
      </c>
      <c r="B39" s="111">
        <f t="shared" si="6"/>
        <v>24.498591718675833</v>
      </c>
      <c r="C39" s="111">
        <f t="shared" si="6"/>
        <v>24.498591718675833</v>
      </c>
      <c r="D39" s="111">
        <f t="shared" si="9"/>
        <v>18.411197761090445</v>
      </c>
      <c r="E39" s="111">
        <f t="shared" si="9"/>
        <v>16.192904007595878</v>
      </c>
      <c r="F39" s="111">
        <f t="shared" si="9"/>
        <v>14.368141143335741</v>
      </c>
      <c r="G39" s="111">
        <f t="shared" si="9"/>
        <v>12.854009361461101</v>
      </c>
      <c r="H39" s="111">
        <f t="shared" si="9"/>
        <v>11.586933673557692</v>
      </c>
      <c r="I39" s="111">
        <f t="shared" si="9"/>
        <v>10.517835410891859</v>
      </c>
      <c r="J39" s="111">
        <f t="shared" si="9"/>
        <v>9.6085748698779589</v>
      </c>
      <c r="K39" s="111">
        <f t="shared" si="9"/>
        <v>8.8293161405248135</v>
      </c>
      <c r="L39" s="111">
        <f t="shared" si="9"/>
        <v>8.1565643829557732</v>
      </c>
      <c r="M39" s="111">
        <f t="shared" si="9"/>
        <v>7.5716959560793802</v>
      </c>
      <c r="N39" s="111">
        <f t="shared" si="10"/>
        <v>7.0598516143965586</v>
      </c>
      <c r="O39" s="111">
        <f t="shared" si="10"/>
        <v>6.6090985304983532</v>
      </c>
      <c r="P39" s="111">
        <f t="shared" si="10"/>
        <v>6.2097923784396167</v>
      </c>
      <c r="Q39" s="111">
        <f t="shared" si="10"/>
        <v>5.8540890612606642</v>
      </c>
      <c r="R39" s="111">
        <f t="shared" si="10"/>
        <v>5.5355689405689397</v>
      </c>
      <c r="S39" s="111">
        <f t="shared" si="10"/>
        <v>5.248946074297959</v>
      </c>
      <c r="T39" s="111">
        <f t="shared" si="10"/>
        <v>4.9898420133268528</v>
      </c>
    </row>
    <row r="40" spans="1:20" x14ac:dyDescent="0.2">
      <c r="A40" s="110">
        <v>35</v>
      </c>
      <c r="B40" s="111">
        <f t="shared" si="6"/>
        <v>24.998619332035133</v>
      </c>
      <c r="C40" s="111">
        <f t="shared" si="6"/>
        <v>24.998619332035133</v>
      </c>
      <c r="D40" s="111">
        <f t="shared" si="9"/>
        <v>18.664613231817736</v>
      </c>
      <c r="E40" s="111">
        <f t="shared" si="9"/>
        <v>16.374194292948456</v>
      </c>
      <c r="F40" s="111">
        <f t="shared" si="9"/>
        <v>14.498246361637491</v>
      </c>
      <c r="G40" s="111">
        <f t="shared" si="9"/>
        <v>12.947672300430934</v>
      </c>
      <c r="H40" s="111">
        <f t="shared" si="9"/>
        <v>11.654568216257122</v>
      </c>
      <c r="I40" s="111">
        <f t="shared" si="9"/>
        <v>10.56682147788244</v>
      </c>
      <c r="J40" s="111">
        <f t="shared" si="9"/>
        <v>9.6441589726163262</v>
      </c>
      <c r="K40" s="111">
        <f t="shared" si="9"/>
        <v>8.8552397662385705</v>
      </c>
      <c r="L40" s="111">
        <f t="shared" si="9"/>
        <v>8.1755039133533689</v>
      </c>
      <c r="M40" s="111">
        <f t="shared" si="9"/>
        <v>7.5855716425481248</v>
      </c>
      <c r="N40" s="111">
        <f t="shared" si="10"/>
        <v>7.0700452757864545</v>
      </c>
      <c r="O40" s="111">
        <f t="shared" si="10"/>
        <v>6.616607417824655</v>
      </c>
      <c r="P40" s="111">
        <f t="shared" si="10"/>
        <v>6.2153382572755325</v>
      </c>
      <c r="Q40" s="111">
        <f t="shared" si="10"/>
        <v>5.8581957788552685</v>
      </c>
      <c r="R40" s="111">
        <f t="shared" si="10"/>
        <v>5.5386177462448645</v>
      </c>
      <c r="S40" s="111">
        <f t="shared" si="10"/>
        <v>5.2512151884856797</v>
      </c>
      <c r="T40" s="111">
        <f t="shared" si="10"/>
        <v>4.9915350111057109</v>
      </c>
    </row>
    <row r="41" spans="1:20" x14ac:dyDescent="0.2">
      <c r="A41" s="110">
        <v>36</v>
      </c>
      <c r="B41" s="111">
        <f t="shared" si="6"/>
        <v>25.488842482387383</v>
      </c>
      <c r="C41" s="111">
        <f t="shared" si="6"/>
        <v>25.488842482387383</v>
      </c>
      <c r="D41" s="111">
        <f t="shared" si="9"/>
        <v>18.908281953670901</v>
      </c>
      <c r="E41" s="111">
        <f t="shared" si="9"/>
        <v>16.546851707569957</v>
      </c>
      <c r="F41" s="111">
        <f t="shared" si="9"/>
        <v>14.620987133620273</v>
      </c>
      <c r="G41" s="111">
        <f t="shared" si="9"/>
        <v>13.035207757412088</v>
      </c>
      <c r="H41" s="111">
        <f t="shared" si="9"/>
        <v>11.717192792830669</v>
      </c>
      <c r="I41" s="111">
        <f t="shared" si="9"/>
        <v>10.611762823745359</v>
      </c>
      <c r="J41" s="111">
        <f t="shared" si="9"/>
        <v>9.6765081569239335</v>
      </c>
      <c r="K41" s="111">
        <f t="shared" si="9"/>
        <v>8.8785943839987134</v>
      </c>
      <c r="L41" s="111">
        <f t="shared" si="9"/>
        <v>8.1924142083512219</v>
      </c>
      <c r="M41" s="111">
        <f t="shared" si="9"/>
        <v>7.5978510111045345</v>
      </c>
      <c r="N41" s="111">
        <f t="shared" si="10"/>
        <v>7.0789870840232059</v>
      </c>
      <c r="O41" s="111">
        <f t="shared" si="10"/>
        <v>6.6231368850649179</v>
      </c>
      <c r="P41" s="111">
        <f t="shared" si="10"/>
        <v>6.2201191873064925</v>
      </c>
      <c r="Q41" s="111">
        <f t="shared" si="10"/>
        <v>5.8617057938933916</v>
      </c>
      <c r="R41" s="111">
        <f t="shared" si="10"/>
        <v>5.541201479868529</v>
      </c>
      <c r="S41" s="111">
        <f t="shared" si="10"/>
        <v>5.2531220071308233</v>
      </c>
      <c r="T41" s="111">
        <f t="shared" si="10"/>
        <v>4.9929458425880915</v>
      </c>
    </row>
    <row r="42" spans="1:20" x14ac:dyDescent="0.2">
      <c r="A42" s="110">
        <v>37</v>
      </c>
      <c r="B42" s="111">
        <f t="shared" si="6"/>
        <v>25.969453414105285</v>
      </c>
      <c r="C42" s="111">
        <f t="shared" si="6"/>
        <v>25.969453414105285</v>
      </c>
      <c r="D42" s="111">
        <f t="shared" si="9"/>
        <v>19.142578801606636</v>
      </c>
      <c r="E42" s="111">
        <f t="shared" si="9"/>
        <v>16.711287340542814</v>
      </c>
      <c r="F42" s="111">
        <f t="shared" si="9"/>
        <v>14.73678031473611</v>
      </c>
      <c r="G42" s="111">
        <f t="shared" si="9"/>
        <v>13.117016595712233</v>
      </c>
      <c r="H42" s="111">
        <f t="shared" si="9"/>
        <v>11.775178511880249</v>
      </c>
      <c r="I42" s="111">
        <f t="shared" si="9"/>
        <v>10.652993416280145</v>
      </c>
      <c r="J42" s="111">
        <f t="shared" si="9"/>
        <v>9.7059165062944839</v>
      </c>
      <c r="K42" s="111">
        <f t="shared" si="9"/>
        <v>8.899634580179022</v>
      </c>
      <c r="L42" s="111">
        <f t="shared" si="9"/>
        <v>8.2075126860278758</v>
      </c>
      <c r="M42" s="111">
        <f t="shared" si="9"/>
        <v>7.6087177089420654</v>
      </c>
      <c r="N42" s="111">
        <f t="shared" si="10"/>
        <v>7.086830775458953</v>
      </c>
      <c r="O42" s="111">
        <f t="shared" si="10"/>
        <v>6.6288146826651451</v>
      </c>
      <c r="P42" s="111">
        <f t="shared" si="10"/>
        <v>6.2242406787124942</v>
      </c>
      <c r="Q42" s="111">
        <f t="shared" si="10"/>
        <v>5.864705806746489</v>
      </c>
      <c r="R42" s="111">
        <f t="shared" si="10"/>
        <v>5.5433910846343464</v>
      </c>
      <c r="S42" s="111">
        <f t="shared" si="10"/>
        <v>5.2547243757401878</v>
      </c>
      <c r="T42" s="111">
        <f t="shared" si="10"/>
        <v>4.994121535490077</v>
      </c>
    </row>
    <row r="43" spans="1:20" x14ac:dyDescent="0.2">
      <c r="A43" s="110">
        <v>38</v>
      </c>
      <c r="B43" s="111">
        <f t="shared" si="6"/>
        <v>26.440640602064004</v>
      </c>
      <c r="C43" s="111">
        <f t="shared" si="6"/>
        <v>26.440640602064004</v>
      </c>
      <c r="D43" s="111">
        <f t="shared" si="9"/>
        <v>19.367864232314073</v>
      </c>
      <c r="E43" s="111">
        <f t="shared" si="9"/>
        <v>16.867892705278873</v>
      </c>
      <c r="F43" s="111">
        <f t="shared" si="9"/>
        <v>14.846019164845387</v>
      </c>
      <c r="G43" s="111">
        <f t="shared" si="9"/>
        <v>13.193473453936665</v>
      </c>
      <c r="H43" s="111">
        <f t="shared" si="9"/>
        <v>11.828868992481713</v>
      </c>
      <c r="I43" s="111">
        <f t="shared" si="9"/>
        <v>10.690819647963435</v>
      </c>
      <c r="J43" s="111">
        <f t="shared" si="9"/>
        <v>9.7326513693586225</v>
      </c>
      <c r="K43" s="111">
        <f t="shared" si="9"/>
        <v>8.9185897118729915</v>
      </c>
      <c r="L43" s="111">
        <f t="shared" si="9"/>
        <v>8.2209934696677465</v>
      </c>
      <c r="M43" s="111">
        <f t="shared" si="9"/>
        <v>7.618334255700943</v>
      </c>
      <c r="N43" s="111">
        <f t="shared" si="10"/>
        <v>7.0937112065429409</v>
      </c>
      <c r="O43" s="111">
        <f t="shared" si="10"/>
        <v>6.6337518979696926</v>
      </c>
      <c r="P43" s="111">
        <f t="shared" si="10"/>
        <v>6.2277936885452538</v>
      </c>
      <c r="Q43" s="111">
        <f t="shared" si="10"/>
        <v>5.8672699202961445</v>
      </c>
      <c r="R43" s="111">
        <f t="shared" si="10"/>
        <v>5.5452466818935147</v>
      </c>
      <c r="S43" s="111">
        <f t="shared" si="10"/>
        <v>5.2560709039833506</v>
      </c>
      <c r="T43" s="111">
        <f t="shared" si="10"/>
        <v>4.9951012795750636</v>
      </c>
    </row>
    <row r="44" spans="1:20" x14ac:dyDescent="0.2">
      <c r="A44" s="110">
        <v>39</v>
      </c>
      <c r="B44" s="111">
        <f t="shared" si="6"/>
        <v>26.90258882555294</v>
      </c>
      <c r="C44" s="111">
        <f t="shared" si="6"/>
        <v>26.90258882555294</v>
      </c>
      <c r="D44" s="111">
        <f t="shared" si="9"/>
        <v>19.58448483876353</v>
      </c>
      <c r="E44" s="111">
        <f t="shared" si="9"/>
        <v>17.017040671694165</v>
      </c>
      <c r="F44" s="111">
        <f t="shared" si="9"/>
        <v>14.9490746838164</v>
      </c>
      <c r="G44" s="111">
        <f t="shared" si="9"/>
        <v>13.264928461623052</v>
      </c>
      <c r="H44" s="111">
        <f t="shared" si="9"/>
        <v>11.87858240044603</v>
      </c>
      <c r="I44" s="111">
        <f t="shared" si="9"/>
        <v>10.725522612810492</v>
      </c>
      <c r="J44" s="111">
        <f t="shared" si="9"/>
        <v>9.7569557903260193</v>
      </c>
      <c r="K44" s="111">
        <f t="shared" si="9"/>
        <v>8.9356664070927838</v>
      </c>
      <c r="L44" s="111">
        <f t="shared" si="9"/>
        <v>8.2330298836319162</v>
      </c>
      <c r="M44" s="111">
        <f t="shared" si="9"/>
        <v>7.626844474071631</v>
      </c>
      <c r="N44" s="111">
        <f t="shared" si="10"/>
        <v>7.0997466724060878</v>
      </c>
      <c r="O44" s="111">
        <f t="shared" si="10"/>
        <v>6.6380451286692974</v>
      </c>
      <c r="P44" s="111">
        <f t="shared" si="10"/>
        <v>6.2308566280562534</v>
      </c>
      <c r="Q44" s="111">
        <f t="shared" si="10"/>
        <v>5.8694614703385843</v>
      </c>
      <c r="R44" s="111">
        <f t="shared" si="10"/>
        <v>5.5468192219436565</v>
      </c>
      <c r="S44" s="111">
        <f t="shared" si="10"/>
        <v>5.2572024403221436</v>
      </c>
      <c r="T44" s="111">
        <f t="shared" si="10"/>
        <v>4.9959177329792199</v>
      </c>
    </row>
    <row r="45" spans="1:20" x14ac:dyDescent="0.2">
      <c r="A45" s="110">
        <v>40</v>
      </c>
      <c r="B45" s="111">
        <f t="shared" si="6"/>
        <v>27.35547924073818</v>
      </c>
      <c r="C45" s="111">
        <f t="shared" si="6"/>
        <v>27.35547924073818</v>
      </c>
      <c r="D45" s="111">
        <f t="shared" si="9"/>
        <v>19.792773883426474</v>
      </c>
      <c r="E45" s="111">
        <f t="shared" si="9"/>
        <v>17.159086353994443</v>
      </c>
      <c r="F45" s="111">
        <f t="shared" si="9"/>
        <v>15.046296871524907</v>
      </c>
      <c r="G45" s="111">
        <f t="shared" si="9"/>
        <v>13.331708842638367</v>
      </c>
      <c r="H45" s="111">
        <f t="shared" si="9"/>
        <v>11.924613333746326</v>
      </c>
      <c r="I45" s="111">
        <f t="shared" si="9"/>
        <v>10.757360195238983</v>
      </c>
      <c r="J45" s="111">
        <f t="shared" si="9"/>
        <v>9.7790507184782012</v>
      </c>
      <c r="K45" s="111">
        <f t="shared" si="9"/>
        <v>8.9510508172007075</v>
      </c>
      <c r="L45" s="111">
        <f t="shared" si="9"/>
        <v>8.2437766818142126</v>
      </c>
      <c r="M45" s="111">
        <f t="shared" si="9"/>
        <v>7.6343756407713546</v>
      </c>
      <c r="N45" s="111">
        <f t="shared" si="10"/>
        <v>7.1050409407070942</v>
      </c>
      <c r="O45" s="111">
        <f t="shared" si="10"/>
        <v>6.641778372755911</v>
      </c>
      <c r="P45" s="111">
        <f t="shared" si="10"/>
        <v>6.233497093151942</v>
      </c>
      <c r="Q45" s="111">
        <f t="shared" si="10"/>
        <v>5.871334590032979</v>
      </c>
      <c r="R45" s="111">
        <f t="shared" si="10"/>
        <v>5.5481518830030989</v>
      </c>
      <c r="S45" s="111">
        <f t="shared" si="10"/>
        <v>5.2581533111950787</v>
      </c>
      <c r="T45" s="111">
        <f t="shared" si="10"/>
        <v>4.9965981108160165</v>
      </c>
    </row>
    <row r="46" spans="1:20" x14ac:dyDescent="0.2">
      <c r="A46" s="110">
        <v>41</v>
      </c>
      <c r="B46" s="111">
        <f t="shared" si="6"/>
        <v>27.799489451704098</v>
      </c>
      <c r="C46" s="111">
        <f t="shared" si="6"/>
        <v>27.799489451704098</v>
      </c>
      <c r="D46" s="111">
        <f t="shared" si="9"/>
        <v>19.993051810986994</v>
      </c>
      <c r="E46" s="111">
        <f t="shared" si="9"/>
        <v>17.294367956185184</v>
      </c>
      <c r="F46" s="111">
        <f t="shared" si="9"/>
        <v>15.138015916532931</v>
      </c>
      <c r="G46" s="111">
        <f t="shared" si="9"/>
        <v>13.394120413680715</v>
      </c>
      <c r="H46" s="111">
        <f t="shared" si="9"/>
        <v>11.967234568283633</v>
      </c>
      <c r="I46" s="111">
        <f t="shared" si="9"/>
        <v>10.786568986457784</v>
      </c>
      <c r="J46" s="111">
        <f t="shared" si="9"/>
        <v>9.7991370167983636</v>
      </c>
      <c r="K46" s="111">
        <f t="shared" si="9"/>
        <v>8.9649106461267642</v>
      </c>
      <c r="L46" s="111">
        <f t="shared" si="9"/>
        <v>8.2533720373341168</v>
      </c>
      <c r="M46" s="111">
        <f t="shared" si="9"/>
        <v>7.6410403900631456</v>
      </c>
      <c r="N46" s="111">
        <f t="shared" si="10"/>
        <v>7.1096850357079786</v>
      </c>
      <c r="O46" s="111">
        <f t="shared" si="10"/>
        <v>6.6450246719616617</v>
      </c>
      <c r="P46" s="111">
        <f t="shared" si="10"/>
        <v>6.2357733561654678</v>
      </c>
      <c r="Q46" s="111">
        <f t="shared" si="10"/>
        <v>5.8729355470367333</v>
      </c>
      <c r="R46" s="111">
        <f t="shared" si="10"/>
        <v>5.5492812567822876</v>
      </c>
      <c r="S46" s="111">
        <f t="shared" si="10"/>
        <v>5.258952362348805</v>
      </c>
      <c r="T46" s="111">
        <f t="shared" si="10"/>
        <v>4.9971650923466804</v>
      </c>
    </row>
    <row r="47" spans="1:20" x14ac:dyDescent="0.2">
      <c r="A47" s="110">
        <v>42</v>
      </c>
      <c r="B47" s="111">
        <f t="shared" ref="B47:C55" si="11">(POWER(1+$B$5,$A47)-1)/($B$5*POWER(1+$B$5,$A47))</f>
        <v>28.234793580102053</v>
      </c>
      <c r="C47" s="111">
        <f t="shared" si="11"/>
        <v>28.234793580102053</v>
      </c>
      <c r="D47" s="111">
        <f t="shared" ref="D47:M55" si="12">(POWER(1+D$5,$A47)-1)/(D$5*POWER(1+D$5,$A47))</f>
        <v>20.185626741333646</v>
      </c>
      <c r="E47" s="111">
        <f t="shared" si="12"/>
        <v>17.423207577319225</v>
      </c>
      <c r="F47" s="111">
        <f t="shared" si="12"/>
        <v>15.224543317483898</v>
      </c>
      <c r="G47" s="111">
        <f t="shared" si="12"/>
        <v>13.452448984748331</v>
      </c>
      <c r="H47" s="111">
        <f t="shared" si="12"/>
        <v>12.006698674336699</v>
      </c>
      <c r="I47" s="111">
        <f t="shared" si="12"/>
        <v>10.813366042621819</v>
      </c>
      <c r="J47" s="111">
        <f t="shared" si="12"/>
        <v>9.8173972879985119</v>
      </c>
      <c r="K47" s="111">
        <f t="shared" si="12"/>
        <v>8.97739697849258</v>
      </c>
      <c r="L47" s="111">
        <f t="shared" si="12"/>
        <v>8.2619393190483201</v>
      </c>
      <c r="M47" s="111">
        <f t="shared" si="12"/>
        <v>7.64693839828597</v>
      </c>
      <c r="N47" s="111">
        <f t="shared" ref="N47:T55" si="13">(POWER(1+N$5,$A47)-1)/(N$5*POWER(1+N$5,$A47))</f>
        <v>7.1137588032526118</v>
      </c>
      <c r="O47" s="111">
        <f t="shared" si="13"/>
        <v>6.6478475408362279</v>
      </c>
      <c r="P47" s="111">
        <f t="shared" si="13"/>
        <v>6.2377356518667817</v>
      </c>
      <c r="Q47" s="111">
        <f t="shared" si="13"/>
        <v>5.8743038863561825</v>
      </c>
      <c r="R47" s="111">
        <f t="shared" si="13"/>
        <v>5.5502383532053274</v>
      </c>
      <c r="S47" s="111">
        <f t="shared" si="13"/>
        <v>5.2596238339065593</v>
      </c>
      <c r="T47" s="111">
        <f t="shared" si="13"/>
        <v>4.997637576955567</v>
      </c>
    </row>
    <row r="48" spans="1:20" x14ac:dyDescent="0.2">
      <c r="A48" s="110">
        <v>43</v>
      </c>
      <c r="B48" s="111">
        <f t="shared" si="11"/>
        <v>28.661562333433384</v>
      </c>
      <c r="C48" s="111">
        <f t="shared" si="11"/>
        <v>28.661562333433384</v>
      </c>
      <c r="D48" s="111">
        <f t="shared" si="12"/>
        <v>20.370794943590045</v>
      </c>
      <c r="E48" s="111">
        <f t="shared" si="12"/>
        <v>17.545911978399261</v>
      </c>
      <c r="F48" s="111">
        <f t="shared" si="12"/>
        <v>15.306172941022544</v>
      </c>
      <c r="G48" s="111">
        <f t="shared" si="12"/>
        <v>13.506961667989096</v>
      </c>
      <c r="H48" s="111">
        <f t="shared" si="12"/>
        <v>12.04323951327472</v>
      </c>
      <c r="I48" s="111">
        <f t="shared" si="12"/>
        <v>10.837950497818184</v>
      </c>
      <c r="J48" s="111">
        <f t="shared" si="12"/>
        <v>9.8339975345441015</v>
      </c>
      <c r="K48" s="111">
        <f t="shared" si="12"/>
        <v>8.988645926569891</v>
      </c>
      <c r="L48" s="111">
        <f t="shared" si="12"/>
        <v>8.269588677721714</v>
      </c>
      <c r="M48" s="111">
        <f t="shared" si="12"/>
        <v>7.6521578745893537</v>
      </c>
      <c r="N48" s="111">
        <f t="shared" si="13"/>
        <v>7.1173322835549238</v>
      </c>
      <c r="O48" s="111">
        <f t="shared" si="13"/>
        <v>6.6503022094228061</v>
      </c>
      <c r="P48" s="111">
        <f t="shared" si="13"/>
        <v>6.2394272860920541</v>
      </c>
      <c r="Q48" s="111">
        <f t="shared" si="13"/>
        <v>5.8754734071420369</v>
      </c>
      <c r="R48" s="111">
        <f t="shared" si="13"/>
        <v>5.5510494518689226</v>
      </c>
      <c r="S48" s="111">
        <f t="shared" si="13"/>
        <v>5.2601880957197977</v>
      </c>
      <c r="T48" s="111">
        <f t="shared" si="13"/>
        <v>4.9980313141296389</v>
      </c>
    </row>
    <row r="49" spans="1:20" x14ac:dyDescent="0.2">
      <c r="A49" s="110">
        <v>44</v>
      </c>
      <c r="B49" s="111">
        <f t="shared" si="11"/>
        <v>29.079963071993518</v>
      </c>
      <c r="C49" s="111">
        <f t="shared" si="11"/>
        <v>29.079963071993518</v>
      </c>
      <c r="D49" s="111">
        <f t="shared" si="12"/>
        <v>20.548841291913508</v>
      </c>
      <c r="E49" s="111">
        <f t="shared" si="12"/>
        <v>17.6627733127612</v>
      </c>
      <c r="F49" s="111">
        <f t="shared" si="12"/>
        <v>15.38318201983259</v>
      </c>
      <c r="G49" s="111">
        <f t="shared" si="12"/>
        <v>13.557908100924388</v>
      </c>
      <c r="H49" s="111">
        <f t="shared" si="12"/>
        <v>12.077073623402518</v>
      </c>
      <c r="I49" s="111">
        <f t="shared" si="12"/>
        <v>10.860505043869892</v>
      </c>
      <c r="J49" s="111">
        <f t="shared" si="12"/>
        <v>9.849088667767365</v>
      </c>
      <c r="K49" s="111">
        <f t="shared" si="12"/>
        <v>8.9987801140269283</v>
      </c>
      <c r="L49" s="111">
        <f t="shared" si="12"/>
        <v>8.2764184622515309</v>
      </c>
      <c r="M49" s="111">
        <f t="shared" si="12"/>
        <v>7.6567768801675697</v>
      </c>
      <c r="N49" s="111">
        <f t="shared" si="13"/>
        <v>7.1204669153990547</v>
      </c>
      <c r="O49" s="111">
        <f t="shared" si="13"/>
        <v>6.6524367038459191</v>
      </c>
      <c r="P49" s="111">
        <f t="shared" si="13"/>
        <v>6.2408855914586674</v>
      </c>
      <c r="Q49" s="111">
        <f t="shared" si="13"/>
        <v>5.876472997557296</v>
      </c>
      <c r="R49" s="111">
        <f t="shared" si="13"/>
        <v>5.5517368236177305</v>
      </c>
      <c r="S49" s="111">
        <f t="shared" si="13"/>
        <v>5.2606622653107538</v>
      </c>
      <c r="T49" s="111">
        <f t="shared" si="13"/>
        <v>4.9983594284413657</v>
      </c>
    </row>
    <row r="50" spans="1:20" x14ac:dyDescent="0.2">
      <c r="A50" s="110">
        <v>45</v>
      </c>
      <c r="B50" s="111">
        <f t="shared" si="11"/>
        <v>29.490159874503444</v>
      </c>
      <c r="C50" s="111">
        <f t="shared" si="11"/>
        <v>29.490159874503444</v>
      </c>
      <c r="D50" s="111">
        <f t="shared" si="12"/>
        <v>20.720039703762989</v>
      </c>
      <c r="E50" s="111">
        <f t="shared" si="12"/>
        <v>17.774069821677333</v>
      </c>
      <c r="F50" s="111">
        <f t="shared" si="12"/>
        <v>15.455832094181689</v>
      </c>
      <c r="G50" s="111">
        <f t="shared" si="12"/>
        <v>13.60552158964896</v>
      </c>
      <c r="H50" s="111">
        <f t="shared" si="12"/>
        <v>12.10840150315048</v>
      </c>
      <c r="I50" s="111">
        <f t="shared" si="12"/>
        <v>10.881197287954031</v>
      </c>
      <c r="J50" s="111">
        <f t="shared" si="12"/>
        <v>9.8628078797885141</v>
      </c>
      <c r="K50" s="111">
        <f t="shared" si="12"/>
        <v>9.0079100126368736</v>
      </c>
      <c r="L50" s="111">
        <f t="shared" si="12"/>
        <v>8.2825164841531524</v>
      </c>
      <c r="M50" s="111">
        <f t="shared" si="12"/>
        <v>7.660864495723513</v>
      </c>
      <c r="N50" s="111">
        <f t="shared" si="13"/>
        <v>7.1232165924553108</v>
      </c>
      <c r="O50" s="111">
        <f t="shared" si="13"/>
        <v>6.6542927859529728</v>
      </c>
      <c r="P50" s="111">
        <f t="shared" si="13"/>
        <v>6.2421427512574716</v>
      </c>
      <c r="Q50" s="111">
        <f t="shared" si="13"/>
        <v>5.8773273483395689</v>
      </c>
      <c r="R50" s="111">
        <f t="shared" si="13"/>
        <v>5.552319342048925</v>
      </c>
      <c r="S50" s="111">
        <f t="shared" si="13"/>
        <v>5.2610607271518948</v>
      </c>
      <c r="T50" s="111">
        <f t="shared" si="13"/>
        <v>4.9986328570344716</v>
      </c>
    </row>
    <row r="51" spans="1:20" x14ac:dyDescent="0.2">
      <c r="A51" s="110">
        <v>46</v>
      </c>
      <c r="B51" s="111">
        <f t="shared" si="11"/>
        <v>29.892313602454365</v>
      </c>
      <c r="C51" s="111">
        <f t="shared" si="11"/>
        <v>29.892313602454365</v>
      </c>
      <c r="D51" s="111">
        <f t="shared" si="12"/>
        <v>20.884653561310564</v>
      </c>
      <c r="E51" s="111">
        <f t="shared" si="12"/>
        <v>17.880066496835557</v>
      </c>
      <c r="F51" s="111">
        <f t="shared" si="12"/>
        <v>15.524369900171404</v>
      </c>
      <c r="G51" s="111">
        <f t="shared" si="12"/>
        <v>13.65002017724202</v>
      </c>
      <c r="H51" s="111">
        <f t="shared" si="12"/>
        <v>12.137408799213407</v>
      </c>
      <c r="I51" s="111">
        <f t="shared" si="12"/>
        <v>10.900180998122963</v>
      </c>
      <c r="J51" s="111">
        <f t="shared" si="12"/>
        <v>9.8752798907168309</v>
      </c>
      <c r="K51" s="111">
        <f t="shared" si="12"/>
        <v>9.016135146519705</v>
      </c>
      <c r="L51" s="111">
        <f t="shared" si="12"/>
        <v>8.2879611465653138</v>
      </c>
      <c r="M51" s="111">
        <f t="shared" si="12"/>
        <v>7.6644818546225784</v>
      </c>
      <c r="N51" s="111">
        <f t="shared" si="13"/>
        <v>7.12562858987308</v>
      </c>
      <c r="O51" s="111">
        <f t="shared" si="13"/>
        <v>6.6559067703938899</v>
      </c>
      <c r="P51" s="111">
        <f t="shared" si="13"/>
        <v>6.2432265097047166</v>
      </c>
      <c r="Q51" s="111">
        <f t="shared" si="13"/>
        <v>5.8780575626833915</v>
      </c>
      <c r="R51" s="111">
        <f t="shared" si="13"/>
        <v>5.5528130017363759</v>
      </c>
      <c r="S51" s="111">
        <f t="shared" si="13"/>
        <v>5.261395569035205</v>
      </c>
      <c r="T51" s="111">
        <f t="shared" si="13"/>
        <v>4.9988607141953931</v>
      </c>
    </row>
    <row r="52" spans="1:20" x14ac:dyDescent="0.2">
      <c r="A52" s="110">
        <v>47</v>
      </c>
      <c r="B52" s="111">
        <f t="shared" si="11"/>
        <v>30.286581963190542</v>
      </c>
      <c r="C52" s="111">
        <f t="shared" si="11"/>
        <v>30.286581963190542</v>
      </c>
      <c r="D52" s="111">
        <f t="shared" si="12"/>
        <v>21.042936116644775</v>
      </c>
      <c r="E52" s="111">
        <f t="shared" si="12"/>
        <v>17.981015711271958</v>
      </c>
      <c r="F52" s="111">
        <f t="shared" si="12"/>
        <v>15.589028207708873</v>
      </c>
      <c r="G52" s="111">
        <f t="shared" si="12"/>
        <v>13.691607642282262</v>
      </c>
      <c r="H52" s="111">
        <f t="shared" si="12"/>
        <v>12.164267406679082</v>
      </c>
      <c r="I52" s="111">
        <f t="shared" si="12"/>
        <v>10.91759724598437</v>
      </c>
      <c r="J52" s="111">
        <f t="shared" si="12"/>
        <v>9.8866180824698464</v>
      </c>
      <c r="K52" s="111">
        <f t="shared" si="12"/>
        <v>9.0235451770447792</v>
      </c>
      <c r="L52" s="111">
        <f t="shared" si="12"/>
        <v>8.2928224522904603</v>
      </c>
      <c r="M52" s="111">
        <f t="shared" si="12"/>
        <v>7.667683057188122</v>
      </c>
      <c r="N52" s="111">
        <f t="shared" si="13"/>
        <v>7.1277443770816484</v>
      </c>
      <c r="O52" s="111">
        <f t="shared" si="13"/>
        <v>6.6573102351251219</v>
      </c>
      <c r="P52" s="111">
        <f t="shared" si="13"/>
        <v>6.2441607842282041</v>
      </c>
      <c r="Q52" s="111">
        <f t="shared" si="13"/>
        <v>5.8786816775071724</v>
      </c>
      <c r="R52" s="111">
        <f t="shared" si="13"/>
        <v>5.5532313574037095</v>
      </c>
      <c r="S52" s="111">
        <f t="shared" si="13"/>
        <v>5.2616769487690798</v>
      </c>
      <c r="T52" s="111">
        <f t="shared" si="13"/>
        <v>4.9990505951628279</v>
      </c>
    </row>
    <row r="53" spans="1:20" x14ac:dyDescent="0.2">
      <c r="A53" s="110">
        <v>48</v>
      </c>
      <c r="B53" s="111">
        <f t="shared" si="11"/>
        <v>30.673119571755436</v>
      </c>
      <c r="C53" s="111">
        <f t="shared" si="11"/>
        <v>30.673119571755436</v>
      </c>
      <c r="D53" s="111">
        <f t="shared" si="12"/>
        <v>21.195130881389208</v>
      </c>
      <c r="E53" s="111">
        <f t="shared" si="12"/>
        <v>18.077157820259007</v>
      </c>
      <c r="F53" s="111">
        <f t="shared" si="12"/>
        <v>15.650026611046105</v>
      </c>
      <c r="G53" s="111">
        <f t="shared" si="12"/>
        <v>13.730474432039495</v>
      </c>
      <c r="H53" s="111">
        <f t="shared" si="12"/>
        <v>12.189136487665815</v>
      </c>
      <c r="I53" s="111">
        <f t="shared" si="12"/>
        <v>10.933575455031532</v>
      </c>
      <c r="J53" s="111">
        <f t="shared" si="12"/>
        <v>9.8969255295180414</v>
      </c>
      <c r="K53" s="111">
        <f t="shared" si="12"/>
        <v>9.0302208802205222</v>
      </c>
      <c r="L53" s="111">
        <f t="shared" si="12"/>
        <v>8.2971629038307668</v>
      </c>
      <c r="M53" s="111">
        <f t="shared" si="12"/>
        <v>7.6705159798124978</v>
      </c>
      <c r="N53" s="111">
        <f t="shared" si="13"/>
        <v>7.1296003307733757</v>
      </c>
      <c r="O53" s="111">
        <f t="shared" si="13"/>
        <v>6.6585306392392356</v>
      </c>
      <c r="P53" s="111">
        <f t="shared" si="13"/>
        <v>6.2449661933001757</v>
      </c>
      <c r="Q53" s="111">
        <f t="shared" si="13"/>
        <v>5.8792151089804898</v>
      </c>
      <c r="R53" s="111">
        <f t="shared" si="13"/>
        <v>5.5535858961048383</v>
      </c>
      <c r="S53" s="111">
        <f t="shared" si="13"/>
        <v>5.2619134023269583</v>
      </c>
      <c r="T53" s="111">
        <f t="shared" si="13"/>
        <v>4.999208829302356</v>
      </c>
    </row>
    <row r="54" spans="1:20" x14ac:dyDescent="0.2">
      <c r="A54" s="110">
        <v>49</v>
      </c>
      <c r="B54" s="111">
        <f t="shared" si="11"/>
        <v>31.052078011524941</v>
      </c>
      <c r="C54" s="111">
        <f t="shared" si="11"/>
        <v>31.052078011524941</v>
      </c>
      <c r="D54" s="111">
        <f t="shared" si="12"/>
        <v>21.341472001335774</v>
      </c>
      <c r="E54" s="111">
        <f t="shared" si="12"/>
        <v>18.168721733580007</v>
      </c>
      <c r="F54" s="111">
        <f t="shared" si="12"/>
        <v>15.707572274571797</v>
      </c>
      <c r="G54" s="111">
        <f t="shared" si="12"/>
        <v>13.766798534616351</v>
      </c>
      <c r="H54" s="111">
        <f t="shared" si="12"/>
        <v>12.212163414505385</v>
      </c>
      <c r="I54" s="111">
        <f t="shared" si="12"/>
        <v>10.948234362414251</v>
      </c>
      <c r="J54" s="111">
        <f t="shared" si="12"/>
        <v>9.9062959359254918</v>
      </c>
      <c r="K54" s="111">
        <f t="shared" si="12"/>
        <v>9.036235027225695</v>
      </c>
      <c r="L54" s="111">
        <f t="shared" si="12"/>
        <v>8.3010383069917566</v>
      </c>
      <c r="M54" s="111">
        <f t="shared" si="12"/>
        <v>7.6730229909845109</v>
      </c>
      <c r="N54" s="111">
        <f t="shared" si="13"/>
        <v>7.1312283603275235</v>
      </c>
      <c r="O54" s="111">
        <f t="shared" si="13"/>
        <v>6.6595918602080317</v>
      </c>
      <c r="P54" s="111">
        <f t="shared" si="13"/>
        <v>6.2456605114656689</v>
      </c>
      <c r="Q54" s="111">
        <f t="shared" si="13"/>
        <v>5.879671033316658</v>
      </c>
      <c r="R54" s="111">
        <f t="shared" si="13"/>
        <v>5.5538863526312188</v>
      </c>
      <c r="S54" s="111">
        <f t="shared" si="13"/>
        <v>5.2621121027957631</v>
      </c>
      <c r="T54" s="111">
        <f t="shared" si="13"/>
        <v>4.9993406910852967</v>
      </c>
    </row>
    <row r="55" spans="1:20" x14ac:dyDescent="0.2">
      <c r="A55" s="110">
        <v>50</v>
      </c>
      <c r="B55" s="111">
        <f t="shared" si="11"/>
        <v>31.423605893651899</v>
      </c>
      <c r="C55" s="111">
        <f t="shared" si="11"/>
        <v>31.423605893651899</v>
      </c>
      <c r="D55" s="111">
        <f t="shared" si="12"/>
        <v>21.482184616669013</v>
      </c>
      <c r="E55" s="111">
        <f t="shared" si="12"/>
        <v>18.255925460552387</v>
      </c>
      <c r="F55" s="111">
        <f t="shared" si="12"/>
        <v>15.761860636388489</v>
      </c>
      <c r="G55" s="111">
        <f t="shared" si="12"/>
        <v>13.800746294033972</v>
      </c>
      <c r="H55" s="111">
        <f t="shared" si="12"/>
        <v>12.233484643060541</v>
      </c>
      <c r="I55" s="111">
        <f t="shared" si="12"/>
        <v>10.961682901297477</v>
      </c>
      <c r="J55" s="111">
        <f t="shared" si="12"/>
        <v>9.9148144872049926</v>
      </c>
      <c r="K55" s="111">
        <f t="shared" si="12"/>
        <v>9.0416531776808071</v>
      </c>
      <c r="L55" s="111">
        <f t="shared" si="12"/>
        <v>8.3044984883854962</v>
      </c>
      <c r="M55" s="111">
        <f t="shared" si="12"/>
        <v>7.6752415849420448</v>
      </c>
      <c r="N55" s="111">
        <f t="shared" si="13"/>
        <v>7.1326564564276511</v>
      </c>
      <c r="O55" s="111">
        <f t="shared" si="13"/>
        <v>6.6605146610504615</v>
      </c>
      <c r="P55" s="111">
        <f t="shared" si="13"/>
        <v>6.2462590616083355</v>
      </c>
      <c r="Q55" s="111">
        <f t="shared" si="13"/>
        <v>5.8800607122364594</v>
      </c>
      <c r="R55" s="111">
        <f t="shared" si="13"/>
        <v>5.5541409768061172</v>
      </c>
      <c r="S55" s="111">
        <f t="shared" si="13"/>
        <v>5.2622790779796329</v>
      </c>
      <c r="T55" s="111">
        <f t="shared" si="13"/>
        <v>4.9994505759044143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5"/>
  <sheetViews>
    <sheetView workbookViewId="0">
      <selection activeCell="W43" sqref="W43"/>
    </sheetView>
  </sheetViews>
  <sheetFormatPr defaultRowHeight="12.75" x14ac:dyDescent="0.2"/>
  <sheetData>
    <row r="2" spans="1:20" x14ac:dyDescent="0.2">
      <c r="A2" s="106" t="s">
        <v>180</v>
      </c>
      <c r="B2" s="106"/>
      <c r="C2" s="106"/>
    </row>
    <row r="4" spans="1:20" x14ac:dyDescent="0.2">
      <c r="B4" s="107" t="s">
        <v>178</v>
      </c>
    </row>
    <row r="5" spans="1:20" x14ac:dyDescent="0.2">
      <c r="A5" s="108" t="s">
        <v>179</v>
      </c>
      <c r="B5" s="109">
        <v>0.02</v>
      </c>
      <c r="C5" s="109">
        <v>0.03</v>
      </c>
      <c r="D5" s="109">
        <v>0.04</v>
      </c>
      <c r="E5" s="109">
        <v>0.05</v>
      </c>
      <c r="F5" s="109">
        <v>0.06</v>
      </c>
      <c r="G5" s="109">
        <v>7.0000000000000007E-2</v>
      </c>
      <c r="H5" s="109">
        <v>0.08</v>
      </c>
      <c r="I5" s="109">
        <v>0.09</v>
      </c>
      <c r="J5" s="109">
        <v>0.1</v>
      </c>
      <c r="K5" s="109">
        <v>0.11</v>
      </c>
      <c r="L5" s="109">
        <v>0.12</v>
      </c>
      <c r="M5" s="109">
        <v>0.13</v>
      </c>
      <c r="N5" s="109">
        <v>0.14000000000000001</v>
      </c>
      <c r="O5" s="109">
        <v>0.15</v>
      </c>
      <c r="P5" s="109">
        <v>0.16</v>
      </c>
      <c r="Q5" s="109">
        <v>0.17</v>
      </c>
      <c r="R5" s="109">
        <v>0.18</v>
      </c>
      <c r="S5" s="109">
        <v>0.19</v>
      </c>
      <c r="T5" s="109">
        <v>0.2</v>
      </c>
    </row>
    <row r="6" spans="1:20" x14ac:dyDescent="0.2">
      <c r="A6" s="110">
        <v>1</v>
      </c>
      <c r="B6" s="112">
        <f t="shared" ref="B6:T6" si="0">1/POWER(1+B5,$A$6)</f>
        <v>0.98039215686274506</v>
      </c>
      <c r="C6" s="112">
        <f t="shared" si="0"/>
        <v>0.970873786407767</v>
      </c>
      <c r="D6" s="112">
        <f t="shared" si="0"/>
        <v>0.96153846153846145</v>
      </c>
      <c r="E6" s="112">
        <f t="shared" si="0"/>
        <v>0.95238095238095233</v>
      </c>
      <c r="F6" s="112">
        <f t="shared" si="0"/>
        <v>0.94339622641509424</v>
      </c>
      <c r="G6" s="112">
        <f t="shared" si="0"/>
        <v>0.93457943925233644</v>
      </c>
      <c r="H6" s="112">
        <f t="shared" si="0"/>
        <v>0.92592592592592582</v>
      </c>
      <c r="I6" s="112">
        <f t="shared" si="0"/>
        <v>0.9174311926605504</v>
      </c>
      <c r="J6" s="112">
        <f t="shared" si="0"/>
        <v>0.90909090909090906</v>
      </c>
      <c r="K6" s="112">
        <f t="shared" si="0"/>
        <v>0.9009009009009008</v>
      </c>
      <c r="L6" s="112">
        <f t="shared" si="0"/>
        <v>0.89285714285714279</v>
      </c>
      <c r="M6" s="112">
        <f t="shared" si="0"/>
        <v>0.88495575221238942</v>
      </c>
      <c r="N6" s="112">
        <f t="shared" si="0"/>
        <v>0.8771929824561403</v>
      </c>
      <c r="O6" s="112">
        <f t="shared" si="0"/>
        <v>0.86956521739130443</v>
      </c>
      <c r="P6" s="112">
        <f t="shared" si="0"/>
        <v>0.86206896551724144</v>
      </c>
      <c r="Q6" s="112">
        <f t="shared" si="0"/>
        <v>0.85470085470085477</v>
      </c>
      <c r="R6" s="112">
        <f t="shared" si="0"/>
        <v>0.84745762711864414</v>
      </c>
      <c r="S6" s="112">
        <f t="shared" si="0"/>
        <v>0.84033613445378152</v>
      </c>
      <c r="T6" s="112">
        <f t="shared" si="0"/>
        <v>0.83333333333333337</v>
      </c>
    </row>
    <row r="7" spans="1:20" x14ac:dyDescent="0.2">
      <c r="A7" s="110">
        <v>2</v>
      </c>
      <c r="B7" s="112">
        <f t="shared" ref="B7:T7" si="1">1/POWER(1+B5,$A$7)</f>
        <v>0.96116878123798544</v>
      </c>
      <c r="C7" s="112">
        <f t="shared" si="1"/>
        <v>0.94259590913375435</v>
      </c>
      <c r="D7" s="112">
        <f t="shared" si="1"/>
        <v>0.92455621301775137</v>
      </c>
      <c r="E7" s="112">
        <f t="shared" si="1"/>
        <v>0.90702947845804982</v>
      </c>
      <c r="F7" s="112">
        <f t="shared" si="1"/>
        <v>0.88999644001423983</v>
      </c>
      <c r="G7" s="112">
        <f t="shared" si="1"/>
        <v>0.87343872827321156</v>
      </c>
      <c r="H7" s="112">
        <f t="shared" si="1"/>
        <v>0.85733882030178321</v>
      </c>
      <c r="I7" s="112">
        <f t="shared" si="1"/>
        <v>0.84167999326655996</v>
      </c>
      <c r="J7" s="112">
        <f t="shared" si="1"/>
        <v>0.82644628099173545</v>
      </c>
      <c r="K7" s="112">
        <f t="shared" si="1"/>
        <v>0.8116224332440547</v>
      </c>
      <c r="L7" s="112">
        <f t="shared" si="1"/>
        <v>0.79719387755102034</v>
      </c>
      <c r="M7" s="112">
        <f t="shared" si="1"/>
        <v>0.78314668337379612</v>
      </c>
      <c r="N7" s="112">
        <f t="shared" si="1"/>
        <v>0.76946752847029842</v>
      </c>
      <c r="O7" s="112">
        <f t="shared" si="1"/>
        <v>0.7561436672967865</v>
      </c>
      <c r="P7" s="112">
        <f t="shared" si="1"/>
        <v>0.74316290130796681</v>
      </c>
      <c r="Q7" s="112">
        <f t="shared" si="1"/>
        <v>0.73051355102637161</v>
      </c>
      <c r="R7" s="112">
        <f t="shared" si="1"/>
        <v>0.71818442976156283</v>
      </c>
      <c r="S7" s="112">
        <f t="shared" si="1"/>
        <v>0.70616481886872395</v>
      </c>
      <c r="T7" s="112">
        <f t="shared" si="1"/>
        <v>0.69444444444444442</v>
      </c>
    </row>
    <row r="8" spans="1:20" x14ac:dyDescent="0.2">
      <c r="A8" s="110">
        <v>3</v>
      </c>
      <c r="B8" s="112">
        <f t="shared" ref="B8:D27" si="2">1/POWER(1+B$5,$A8)</f>
        <v>0.94232233454704462</v>
      </c>
      <c r="C8" s="112">
        <f t="shared" si="2"/>
        <v>0.91514165935315961</v>
      </c>
      <c r="D8" s="112">
        <f t="shared" si="2"/>
        <v>0.88899635867091487</v>
      </c>
      <c r="E8" s="112">
        <f t="shared" ref="E8:T8" si="3">1/POWER(1+E5,$A$8)</f>
        <v>0.86383759853147601</v>
      </c>
      <c r="F8" s="112">
        <f t="shared" si="3"/>
        <v>0.8396192830323016</v>
      </c>
      <c r="G8" s="112">
        <f t="shared" si="3"/>
        <v>0.81629787689085187</v>
      </c>
      <c r="H8" s="112">
        <f t="shared" si="3"/>
        <v>0.79383224102016958</v>
      </c>
      <c r="I8" s="112">
        <f t="shared" si="3"/>
        <v>0.77218348006106419</v>
      </c>
      <c r="J8" s="112">
        <f t="shared" si="3"/>
        <v>0.75131480090157754</v>
      </c>
      <c r="K8" s="112">
        <f t="shared" si="3"/>
        <v>0.73119138130095018</v>
      </c>
      <c r="L8" s="112">
        <f t="shared" si="3"/>
        <v>0.71178024781341087</v>
      </c>
      <c r="M8" s="112">
        <f t="shared" si="3"/>
        <v>0.69305016227769578</v>
      </c>
      <c r="N8" s="112">
        <f t="shared" si="3"/>
        <v>0.67497151620201612</v>
      </c>
      <c r="O8" s="112">
        <f t="shared" si="3"/>
        <v>0.65751623243198831</v>
      </c>
      <c r="P8" s="112">
        <f t="shared" si="3"/>
        <v>0.64065767354135073</v>
      </c>
      <c r="Q8" s="112">
        <f t="shared" si="3"/>
        <v>0.62437055643279626</v>
      </c>
      <c r="R8" s="112">
        <f t="shared" si="3"/>
        <v>0.6086308726792905</v>
      </c>
      <c r="S8" s="112">
        <f t="shared" si="3"/>
        <v>0.59341581417539835</v>
      </c>
      <c r="T8" s="112">
        <f t="shared" si="3"/>
        <v>0.57870370370370372</v>
      </c>
    </row>
    <row r="9" spans="1:20" x14ac:dyDescent="0.2">
      <c r="A9" s="110">
        <v>4</v>
      </c>
      <c r="B9" s="112">
        <f t="shared" si="2"/>
        <v>0.9238454260265142</v>
      </c>
      <c r="C9" s="112">
        <f t="shared" si="2"/>
        <v>0.888487047915689</v>
      </c>
      <c r="D9" s="112">
        <f t="shared" si="2"/>
        <v>0.85480419102972571</v>
      </c>
      <c r="E9" s="112">
        <f t="shared" ref="E9:T9" si="4">1/POWER(1+E6,$A$8)</f>
        <v>0.13437123663324677</v>
      </c>
      <c r="F9" s="112">
        <f t="shared" si="4"/>
        <v>0.13624354481952036</v>
      </c>
      <c r="G9" s="112">
        <f t="shared" si="4"/>
        <v>0.13811482474745884</v>
      </c>
      <c r="H9" s="112">
        <f t="shared" si="4"/>
        <v>0.13998492262175696</v>
      </c>
      <c r="I9" s="112">
        <f t="shared" si="4"/>
        <v>0.14185368935657816</v>
      </c>
      <c r="J9" s="112">
        <f t="shared" si="4"/>
        <v>0.1437209804556743</v>
      </c>
      <c r="K9" s="112">
        <f t="shared" si="4"/>
        <v>0.14558665589517319</v>
      </c>
      <c r="L9" s="112">
        <f t="shared" si="4"/>
        <v>0.14745058000900071</v>
      </c>
      <c r="M9" s="112">
        <f t="shared" si="4"/>
        <v>0.14931262137690551</v>
      </c>
      <c r="N9" s="112">
        <f t="shared" si="4"/>
        <v>0.15117265271504754</v>
      </c>
      <c r="O9" s="112">
        <f t="shared" si="4"/>
        <v>0.15303055076911465</v>
      </c>
      <c r="P9" s="112">
        <f t="shared" si="4"/>
        <v>0.15488619620992733</v>
      </c>
      <c r="Q9" s="112">
        <f t="shared" si="4"/>
        <v>0.15673947353149192</v>
      </c>
      <c r="R9" s="112">
        <f t="shared" si="4"/>
        <v>0.15859027095146133</v>
      </c>
      <c r="S9" s="112">
        <f t="shared" si="4"/>
        <v>0.1604384803139613</v>
      </c>
      <c r="T9" s="112">
        <f t="shared" si="4"/>
        <v>0.16228399699474078</v>
      </c>
    </row>
    <row r="10" spans="1:20" x14ac:dyDescent="0.2">
      <c r="A10" s="110">
        <v>5</v>
      </c>
      <c r="B10" s="112">
        <f t="shared" si="2"/>
        <v>0.90573080982991594</v>
      </c>
      <c r="C10" s="112">
        <f t="shared" si="2"/>
        <v>0.86260878438416411</v>
      </c>
      <c r="D10" s="112">
        <f t="shared" si="2"/>
        <v>0.82192710675935154</v>
      </c>
      <c r="E10" s="112">
        <f t="shared" ref="E10:T19" si="5">1/POWER(1+E$5,$A10)</f>
        <v>0.78352616646845896</v>
      </c>
      <c r="F10" s="112">
        <f t="shared" si="5"/>
        <v>0.74725817286605689</v>
      </c>
      <c r="G10" s="112">
        <f t="shared" si="5"/>
        <v>0.71298617948366838</v>
      </c>
      <c r="H10" s="112">
        <f t="shared" si="5"/>
        <v>0.68058319703375303</v>
      </c>
      <c r="I10" s="112">
        <f t="shared" si="5"/>
        <v>0.64993138629834524</v>
      </c>
      <c r="J10" s="112">
        <f t="shared" si="5"/>
        <v>0.62092132305915493</v>
      </c>
      <c r="K10" s="112">
        <f t="shared" si="5"/>
        <v>0.5934513280585586</v>
      </c>
      <c r="L10" s="112">
        <f t="shared" si="5"/>
        <v>0.56742685571859919</v>
      </c>
      <c r="M10" s="112">
        <f t="shared" si="5"/>
        <v>0.54275993599944861</v>
      </c>
      <c r="N10" s="112">
        <f t="shared" si="5"/>
        <v>0.51936866435981521</v>
      </c>
      <c r="O10" s="112">
        <f t="shared" si="5"/>
        <v>0.49717673529828987</v>
      </c>
      <c r="P10" s="112">
        <f t="shared" si="5"/>
        <v>0.47611301541420237</v>
      </c>
      <c r="Q10" s="112">
        <f t="shared" si="5"/>
        <v>0.45611115233603361</v>
      </c>
      <c r="R10" s="112">
        <f t="shared" si="5"/>
        <v>0.43710921623045873</v>
      </c>
      <c r="S10" s="112">
        <f t="shared" si="5"/>
        <v>0.41904937093100653</v>
      </c>
      <c r="T10" s="112">
        <f t="shared" si="5"/>
        <v>0.4018775720164609</v>
      </c>
    </row>
    <row r="11" spans="1:20" x14ac:dyDescent="0.2">
      <c r="A11" s="110">
        <v>6</v>
      </c>
      <c r="B11" s="112">
        <f t="shared" si="2"/>
        <v>0.88797138218619198</v>
      </c>
      <c r="C11" s="112">
        <f t="shared" si="2"/>
        <v>0.83748425668365445</v>
      </c>
      <c r="D11" s="112">
        <f t="shared" si="2"/>
        <v>0.79031452573014571</v>
      </c>
      <c r="E11" s="112">
        <f t="shared" si="5"/>
        <v>0.74621539663662761</v>
      </c>
      <c r="F11" s="112">
        <f t="shared" si="5"/>
        <v>0.70496054043967626</v>
      </c>
      <c r="G11" s="112">
        <f t="shared" si="5"/>
        <v>0.66634222381651254</v>
      </c>
      <c r="H11" s="112">
        <f t="shared" si="5"/>
        <v>0.63016962688310452</v>
      </c>
      <c r="I11" s="112">
        <f t="shared" si="5"/>
        <v>0.5962673268792158</v>
      </c>
      <c r="J11" s="112">
        <f t="shared" si="5"/>
        <v>0.56447393005377722</v>
      </c>
      <c r="K11" s="112">
        <f t="shared" si="5"/>
        <v>0.53464083608879154</v>
      </c>
      <c r="L11" s="112">
        <f t="shared" si="5"/>
        <v>0.50663112117732068</v>
      </c>
      <c r="M11" s="112">
        <f t="shared" si="5"/>
        <v>0.48031852743314046</v>
      </c>
      <c r="N11" s="112">
        <f t="shared" si="5"/>
        <v>0.45558654768404844</v>
      </c>
      <c r="O11" s="112">
        <f t="shared" si="5"/>
        <v>0.43232759591155645</v>
      </c>
      <c r="P11" s="112">
        <f t="shared" si="5"/>
        <v>0.41044225466741585</v>
      </c>
      <c r="Q11" s="112">
        <f t="shared" si="5"/>
        <v>0.38983859174019969</v>
      </c>
      <c r="R11" s="112">
        <f t="shared" si="5"/>
        <v>0.37043153917835481</v>
      </c>
      <c r="S11" s="112">
        <f t="shared" si="5"/>
        <v>0.3521423285134509</v>
      </c>
      <c r="T11" s="112">
        <f t="shared" si="5"/>
        <v>0.33489797668038412</v>
      </c>
    </row>
    <row r="12" spans="1:20" x14ac:dyDescent="0.2">
      <c r="A12" s="110">
        <v>7</v>
      </c>
      <c r="B12" s="112">
        <f t="shared" si="2"/>
        <v>0.87056017861391388</v>
      </c>
      <c r="C12" s="112">
        <f t="shared" si="2"/>
        <v>0.81309151134335378</v>
      </c>
      <c r="D12" s="112">
        <f t="shared" si="2"/>
        <v>0.75991781320206331</v>
      </c>
      <c r="E12" s="112">
        <f t="shared" si="5"/>
        <v>0.71068133013012147</v>
      </c>
      <c r="F12" s="112">
        <f t="shared" si="5"/>
        <v>0.66505711362233599</v>
      </c>
      <c r="G12" s="112">
        <f t="shared" si="5"/>
        <v>0.62274974188459109</v>
      </c>
      <c r="H12" s="112">
        <f t="shared" si="5"/>
        <v>0.58349039526213387</v>
      </c>
      <c r="I12" s="112">
        <f t="shared" si="5"/>
        <v>0.54703424484331731</v>
      </c>
      <c r="J12" s="112">
        <f t="shared" si="5"/>
        <v>0.51315811823070645</v>
      </c>
      <c r="K12" s="112">
        <f t="shared" si="5"/>
        <v>0.48165841089080319</v>
      </c>
      <c r="L12" s="112">
        <f t="shared" si="5"/>
        <v>0.45234921533689343</v>
      </c>
      <c r="M12" s="112">
        <f t="shared" si="5"/>
        <v>0.425060643746142</v>
      </c>
      <c r="N12" s="112">
        <f t="shared" si="5"/>
        <v>0.39963732252986695</v>
      </c>
      <c r="O12" s="112">
        <f t="shared" si="5"/>
        <v>0.37593703992309269</v>
      </c>
      <c r="P12" s="112">
        <f t="shared" si="5"/>
        <v>0.35382952988570338</v>
      </c>
      <c r="Q12" s="112">
        <f t="shared" si="5"/>
        <v>0.33319537755572626</v>
      </c>
      <c r="R12" s="112">
        <f t="shared" si="5"/>
        <v>0.31392503320199561</v>
      </c>
      <c r="S12" s="112">
        <f t="shared" si="5"/>
        <v>0.29591792312054699</v>
      </c>
      <c r="T12" s="112">
        <f t="shared" si="5"/>
        <v>0.27908164723365342</v>
      </c>
    </row>
    <row r="13" spans="1:20" x14ac:dyDescent="0.2">
      <c r="A13" s="110">
        <v>8</v>
      </c>
      <c r="B13" s="112">
        <f t="shared" si="2"/>
        <v>0.85349037119011162</v>
      </c>
      <c r="C13" s="112">
        <f t="shared" si="2"/>
        <v>0.78940923431393573</v>
      </c>
      <c r="D13" s="112">
        <f t="shared" si="2"/>
        <v>0.73069020500198378</v>
      </c>
      <c r="E13" s="112">
        <f t="shared" si="5"/>
        <v>0.67683936202868722</v>
      </c>
      <c r="F13" s="112">
        <f t="shared" si="5"/>
        <v>0.62741237134182648</v>
      </c>
      <c r="G13" s="112">
        <f t="shared" si="5"/>
        <v>0.5820091045650384</v>
      </c>
      <c r="H13" s="112">
        <f t="shared" si="5"/>
        <v>0.54026888450197574</v>
      </c>
      <c r="I13" s="112">
        <f t="shared" si="5"/>
        <v>0.50186627967276809</v>
      </c>
      <c r="J13" s="112">
        <f t="shared" si="5"/>
        <v>0.46650738020973315</v>
      </c>
      <c r="K13" s="112">
        <f t="shared" si="5"/>
        <v>0.43392649629802077</v>
      </c>
      <c r="L13" s="112">
        <f t="shared" si="5"/>
        <v>0.4038832279793691</v>
      </c>
      <c r="M13" s="112">
        <f t="shared" si="5"/>
        <v>0.37615986172224958</v>
      </c>
      <c r="N13" s="112">
        <f t="shared" si="5"/>
        <v>0.35055905485076044</v>
      </c>
      <c r="O13" s="112">
        <f t="shared" si="5"/>
        <v>0.32690177384616753</v>
      </c>
      <c r="P13" s="112">
        <f t="shared" si="5"/>
        <v>0.30502545679802012</v>
      </c>
      <c r="Q13" s="112">
        <f t="shared" si="5"/>
        <v>0.28478237397925327</v>
      </c>
      <c r="R13" s="112">
        <f t="shared" si="5"/>
        <v>0.26603816373050476</v>
      </c>
      <c r="S13" s="112">
        <f t="shared" si="5"/>
        <v>0.24867052363071171</v>
      </c>
      <c r="T13" s="112">
        <f t="shared" si="5"/>
        <v>0.23256803936137788</v>
      </c>
    </row>
    <row r="14" spans="1:20" x14ac:dyDescent="0.2">
      <c r="A14" s="110">
        <v>9</v>
      </c>
      <c r="B14" s="112">
        <f t="shared" si="2"/>
        <v>0.83675526587265847</v>
      </c>
      <c r="C14" s="112">
        <f t="shared" si="2"/>
        <v>0.76641673234362695</v>
      </c>
      <c r="D14" s="112">
        <f t="shared" si="2"/>
        <v>0.70258673557883045</v>
      </c>
      <c r="E14" s="112">
        <f t="shared" si="5"/>
        <v>0.64460891621779726</v>
      </c>
      <c r="F14" s="112">
        <f t="shared" si="5"/>
        <v>0.59189846353002495</v>
      </c>
      <c r="G14" s="112">
        <f t="shared" si="5"/>
        <v>0.54393374258414806</v>
      </c>
      <c r="H14" s="112">
        <f t="shared" si="5"/>
        <v>0.50024896713145905</v>
      </c>
      <c r="I14" s="112">
        <f t="shared" si="5"/>
        <v>0.46042777951630098</v>
      </c>
      <c r="J14" s="112">
        <f t="shared" si="5"/>
        <v>0.42409761837248466</v>
      </c>
      <c r="K14" s="112">
        <f t="shared" si="5"/>
        <v>0.39092477143965831</v>
      </c>
      <c r="L14" s="112">
        <f t="shared" si="5"/>
        <v>0.36061002498157957</v>
      </c>
      <c r="M14" s="112">
        <f t="shared" si="5"/>
        <v>0.33288483338252178</v>
      </c>
      <c r="N14" s="112">
        <f t="shared" si="5"/>
        <v>0.3075079428515442</v>
      </c>
      <c r="O14" s="112">
        <f t="shared" si="5"/>
        <v>0.28426241204014574</v>
      </c>
      <c r="P14" s="112">
        <f t="shared" si="5"/>
        <v>0.26295297999829326</v>
      </c>
      <c r="Q14" s="112">
        <f t="shared" si="5"/>
        <v>0.24340373844380622</v>
      </c>
      <c r="R14" s="112">
        <f t="shared" si="5"/>
        <v>0.22545607095805489</v>
      </c>
      <c r="S14" s="112">
        <f t="shared" si="5"/>
        <v>0.20896682658043003</v>
      </c>
      <c r="T14" s="112">
        <f t="shared" si="5"/>
        <v>0.1938066994678149</v>
      </c>
    </row>
    <row r="15" spans="1:20" x14ac:dyDescent="0.2">
      <c r="A15" s="110">
        <v>10</v>
      </c>
      <c r="B15" s="112">
        <f t="shared" si="2"/>
        <v>0.82034829987515534</v>
      </c>
      <c r="C15" s="112">
        <f t="shared" si="2"/>
        <v>0.74409391489672516</v>
      </c>
      <c r="D15" s="112">
        <f t="shared" si="2"/>
        <v>0.67556416882579851</v>
      </c>
      <c r="E15" s="112">
        <f t="shared" si="5"/>
        <v>0.61391325354075932</v>
      </c>
      <c r="F15" s="112">
        <f t="shared" si="5"/>
        <v>0.55839477691511785</v>
      </c>
      <c r="G15" s="112">
        <f t="shared" si="5"/>
        <v>0.5083492921347178</v>
      </c>
      <c r="H15" s="112">
        <f t="shared" si="5"/>
        <v>0.46319348808468425</v>
      </c>
      <c r="I15" s="112">
        <f t="shared" si="5"/>
        <v>0.42241080689568894</v>
      </c>
      <c r="J15" s="112">
        <f t="shared" si="5"/>
        <v>0.38554328942953148</v>
      </c>
      <c r="K15" s="112">
        <f t="shared" si="5"/>
        <v>0.3521844787744669</v>
      </c>
      <c r="L15" s="112">
        <f t="shared" si="5"/>
        <v>0.32197323659069599</v>
      </c>
      <c r="M15" s="112">
        <f t="shared" si="5"/>
        <v>0.2945883481261255</v>
      </c>
      <c r="N15" s="112">
        <f t="shared" si="5"/>
        <v>0.26974380951889843</v>
      </c>
      <c r="O15" s="112">
        <f t="shared" si="5"/>
        <v>0.24718470612186585</v>
      </c>
      <c r="P15" s="112">
        <f t="shared" si="5"/>
        <v>0.22668360344680452</v>
      </c>
      <c r="Q15" s="112">
        <f t="shared" si="5"/>
        <v>0.20803738328530447</v>
      </c>
      <c r="R15" s="112">
        <f t="shared" si="5"/>
        <v>0.19106446691360587</v>
      </c>
      <c r="S15" s="112">
        <f t="shared" si="5"/>
        <v>0.17560237527767228</v>
      </c>
      <c r="T15" s="112">
        <f t="shared" si="5"/>
        <v>0.16150558288984573</v>
      </c>
    </row>
    <row r="16" spans="1:20" x14ac:dyDescent="0.2">
      <c r="A16" s="110">
        <v>11</v>
      </c>
      <c r="B16" s="112">
        <f t="shared" si="2"/>
        <v>0.80426303909328967</v>
      </c>
      <c r="C16" s="112">
        <f t="shared" si="2"/>
        <v>0.72242127659876232</v>
      </c>
      <c r="D16" s="112">
        <f t="shared" si="2"/>
        <v>0.6495809315632679</v>
      </c>
      <c r="E16" s="112">
        <f t="shared" si="5"/>
        <v>0.5846792890864374</v>
      </c>
      <c r="F16" s="112">
        <f t="shared" si="5"/>
        <v>0.52678752539162055</v>
      </c>
      <c r="G16" s="112">
        <f t="shared" si="5"/>
        <v>0.47509279638758667</v>
      </c>
      <c r="H16" s="112">
        <f t="shared" si="5"/>
        <v>0.42888285933767062</v>
      </c>
      <c r="I16" s="112">
        <f t="shared" si="5"/>
        <v>0.38753285036301738</v>
      </c>
      <c r="J16" s="112">
        <f t="shared" si="5"/>
        <v>0.3504938994813922</v>
      </c>
      <c r="K16" s="112">
        <f t="shared" si="5"/>
        <v>0.31728331421123146</v>
      </c>
      <c r="L16" s="112">
        <f t="shared" si="5"/>
        <v>0.28747610409883567</v>
      </c>
      <c r="M16" s="112">
        <f t="shared" si="5"/>
        <v>0.26069765320896066</v>
      </c>
      <c r="N16" s="112">
        <f t="shared" si="5"/>
        <v>0.23661737677096348</v>
      </c>
      <c r="O16" s="112">
        <f t="shared" si="5"/>
        <v>0.21494322271466598</v>
      </c>
      <c r="P16" s="112">
        <f t="shared" si="5"/>
        <v>0.19541689952310734</v>
      </c>
      <c r="Q16" s="112">
        <f t="shared" si="5"/>
        <v>0.17780972930367903</v>
      </c>
      <c r="R16" s="112">
        <f t="shared" si="5"/>
        <v>0.1619190397572931</v>
      </c>
      <c r="S16" s="112">
        <f t="shared" si="5"/>
        <v>0.14756502124174142</v>
      </c>
      <c r="T16" s="112">
        <f t="shared" si="5"/>
        <v>0.13458798574153813</v>
      </c>
    </row>
    <row r="17" spans="1:20" x14ac:dyDescent="0.2">
      <c r="A17" s="110">
        <v>12</v>
      </c>
      <c r="B17" s="112">
        <f t="shared" si="2"/>
        <v>0.78849317558165644</v>
      </c>
      <c r="C17" s="112">
        <f t="shared" si="2"/>
        <v>0.70137988019297326</v>
      </c>
      <c r="D17" s="112">
        <f t="shared" si="2"/>
        <v>0.62459704958006512</v>
      </c>
      <c r="E17" s="112">
        <f t="shared" si="5"/>
        <v>0.5568374181775595</v>
      </c>
      <c r="F17" s="112">
        <f t="shared" si="5"/>
        <v>0.4969693635770005</v>
      </c>
      <c r="G17" s="112">
        <f t="shared" si="5"/>
        <v>0.44401195924073528</v>
      </c>
      <c r="H17" s="112">
        <f t="shared" si="5"/>
        <v>0.39711375864599124</v>
      </c>
      <c r="I17" s="112">
        <f t="shared" si="5"/>
        <v>0.35553472510368567</v>
      </c>
      <c r="J17" s="112">
        <f t="shared" si="5"/>
        <v>0.31863081771035656</v>
      </c>
      <c r="K17" s="112">
        <f t="shared" si="5"/>
        <v>0.28584082361372198</v>
      </c>
      <c r="L17" s="112">
        <f t="shared" si="5"/>
        <v>0.25667509294538904</v>
      </c>
      <c r="M17" s="112">
        <f t="shared" si="5"/>
        <v>0.23070588779554044</v>
      </c>
      <c r="N17" s="112">
        <f t="shared" si="5"/>
        <v>0.20755910243066969</v>
      </c>
      <c r="O17" s="112">
        <f t="shared" si="5"/>
        <v>0.18690715018666609</v>
      </c>
      <c r="P17" s="112">
        <f t="shared" si="5"/>
        <v>0.16846284441647186</v>
      </c>
      <c r="Q17" s="112">
        <f t="shared" si="5"/>
        <v>0.15197412760998211</v>
      </c>
      <c r="R17" s="112">
        <f t="shared" si="5"/>
        <v>0.13721952521804504</v>
      </c>
      <c r="S17" s="112">
        <f t="shared" si="5"/>
        <v>0.12400421953087515</v>
      </c>
      <c r="T17" s="112">
        <f t="shared" si="5"/>
        <v>0.11215665478461512</v>
      </c>
    </row>
    <row r="18" spans="1:20" x14ac:dyDescent="0.2">
      <c r="A18" s="110">
        <v>13</v>
      </c>
      <c r="B18" s="112">
        <f t="shared" si="2"/>
        <v>0.77303252508005538</v>
      </c>
      <c r="C18" s="112">
        <f t="shared" si="2"/>
        <v>0.68095133999317792</v>
      </c>
      <c r="D18" s="112">
        <f t="shared" si="2"/>
        <v>0.600574086134678</v>
      </c>
      <c r="E18" s="112">
        <f t="shared" si="5"/>
        <v>0.53032135064529462</v>
      </c>
      <c r="F18" s="112">
        <f t="shared" si="5"/>
        <v>0.46883902224245327</v>
      </c>
      <c r="G18" s="112">
        <f t="shared" si="5"/>
        <v>0.41496444788853759</v>
      </c>
      <c r="H18" s="112">
        <f t="shared" si="5"/>
        <v>0.36769792467221413</v>
      </c>
      <c r="I18" s="112">
        <f t="shared" si="5"/>
        <v>0.32617864688411524</v>
      </c>
      <c r="J18" s="112">
        <f t="shared" si="5"/>
        <v>0.28966437973668779</v>
      </c>
      <c r="K18" s="112">
        <f t="shared" si="5"/>
        <v>0.25751425550785767</v>
      </c>
      <c r="L18" s="112">
        <f t="shared" si="5"/>
        <v>0.22917419012981158</v>
      </c>
      <c r="M18" s="112">
        <f t="shared" si="5"/>
        <v>0.20416450247392959</v>
      </c>
      <c r="N18" s="112">
        <f t="shared" si="5"/>
        <v>0.18206938809707865</v>
      </c>
      <c r="O18" s="112">
        <f t="shared" si="5"/>
        <v>0.16252795668405748</v>
      </c>
      <c r="P18" s="112">
        <f t="shared" si="5"/>
        <v>0.14522659001419991</v>
      </c>
      <c r="Q18" s="112">
        <f t="shared" si="5"/>
        <v>0.12989241676066848</v>
      </c>
      <c r="R18" s="112">
        <f t="shared" si="5"/>
        <v>0.11628773323563139</v>
      </c>
      <c r="S18" s="112">
        <f t="shared" si="5"/>
        <v>0.10420522649653374</v>
      </c>
      <c r="T18" s="112">
        <f t="shared" si="5"/>
        <v>9.3463878987179255E-2</v>
      </c>
    </row>
    <row r="19" spans="1:20" x14ac:dyDescent="0.2">
      <c r="A19" s="110">
        <v>14</v>
      </c>
      <c r="B19" s="112">
        <f t="shared" si="2"/>
        <v>0.75787502458828948</v>
      </c>
      <c r="C19" s="112">
        <f t="shared" si="2"/>
        <v>0.66111780581861923</v>
      </c>
      <c r="D19" s="112">
        <f t="shared" si="2"/>
        <v>0.57747508282180582</v>
      </c>
      <c r="E19" s="112">
        <f t="shared" si="5"/>
        <v>0.50506795299551888</v>
      </c>
      <c r="F19" s="112">
        <f t="shared" si="5"/>
        <v>0.44230096437967292</v>
      </c>
      <c r="G19" s="112">
        <f t="shared" si="5"/>
        <v>0.3878172410173249</v>
      </c>
      <c r="H19" s="112">
        <f t="shared" si="5"/>
        <v>0.34046104136316119</v>
      </c>
      <c r="I19" s="112">
        <f t="shared" si="5"/>
        <v>0.29924646503129837</v>
      </c>
      <c r="J19" s="112">
        <f t="shared" si="5"/>
        <v>0.26333125430607973</v>
      </c>
      <c r="K19" s="112">
        <f t="shared" si="5"/>
        <v>0.23199482478185374</v>
      </c>
      <c r="L19" s="112">
        <f t="shared" si="5"/>
        <v>0.20461981261590317</v>
      </c>
      <c r="M19" s="112">
        <f t="shared" si="5"/>
        <v>0.18067655086188467</v>
      </c>
      <c r="N19" s="112">
        <f t="shared" si="5"/>
        <v>0.15970998955884091</v>
      </c>
      <c r="O19" s="112">
        <f t="shared" si="5"/>
        <v>0.14132865798613695</v>
      </c>
      <c r="P19" s="112">
        <f t="shared" si="5"/>
        <v>0.12519533621913784</v>
      </c>
      <c r="Q19" s="112">
        <f t="shared" si="5"/>
        <v>0.11101915962450297</v>
      </c>
      <c r="R19" s="112">
        <f t="shared" si="5"/>
        <v>9.8548926470874057E-2</v>
      </c>
      <c r="S19" s="112">
        <f t="shared" si="5"/>
        <v>8.7567417223977942E-2</v>
      </c>
      <c r="T19" s="112">
        <f t="shared" si="5"/>
        <v>7.7886565822649384E-2</v>
      </c>
    </row>
    <row r="20" spans="1:20" x14ac:dyDescent="0.2">
      <c r="A20" s="110">
        <v>15</v>
      </c>
      <c r="B20" s="112">
        <f t="shared" si="2"/>
        <v>0.74301472998851925</v>
      </c>
      <c r="C20" s="112">
        <f t="shared" si="2"/>
        <v>0.64186194739671765</v>
      </c>
      <c r="D20" s="112">
        <f t="shared" si="2"/>
        <v>0.55526450271327477</v>
      </c>
      <c r="E20" s="112">
        <f t="shared" ref="E20:T29" si="6">1/POWER(1+E$5,$A20)</f>
        <v>0.48101709809097021</v>
      </c>
      <c r="F20" s="112">
        <f t="shared" si="6"/>
        <v>0.41726506073554037</v>
      </c>
      <c r="G20" s="112">
        <f t="shared" si="6"/>
        <v>0.36244601964235967</v>
      </c>
      <c r="H20" s="112">
        <f t="shared" si="6"/>
        <v>0.31524170496588994</v>
      </c>
      <c r="I20" s="112">
        <f t="shared" si="6"/>
        <v>0.27453804131311776</v>
      </c>
      <c r="J20" s="112">
        <f t="shared" si="6"/>
        <v>0.23939204936916339</v>
      </c>
      <c r="K20" s="112">
        <f t="shared" si="6"/>
        <v>0.2090043466503187</v>
      </c>
      <c r="L20" s="112">
        <f t="shared" si="6"/>
        <v>0.18269626126419927</v>
      </c>
      <c r="M20" s="112">
        <f t="shared" si="6"/>
        <v>0.15989075297511918</v>
      </c>
      <c r="N20" s="112">
        <f t="shared" si="6"/>
        <v>0.1400964820691587</v>
      </c>
      <c r="O20" s="112">
        <f t="shared" si="6"/>
        <v>0.1228944852053365</v>
      </c>
      <c r="P20" s="112">
        <f t="shared" si="6"/>
        <v>0.10792701398201539</v>
      </c>
      <c r="Q20" s="112">
        <f t="shared" si="6"/>
        <v>9.4888170619233325E-2</v>
      </c>
      <c r="R20" s="112">
        <f t="shared" si="6"/>
        <v>8.351603938209666E-2</v>
      </c>
      <c r="S20" s="112">
        <f t="shared" si="6"/>
        <v>7.3586064894099107E-2</v>
      </c>
      <c r="T20" s="112">
        <f t="shared" si="6"/>
        <v>6.4905471518874491E-2</v>
      </c>
    </row>
    <row r="21" spans="1:20" x14ac:dyDescent="0.2">
      <c r="A21" s="110">
        <v>16</v>
      </c>
      <c r="B21" s="112">
        <f t="shared" si="2"/>
        <v>0.72844581371423445</v>
      </c>
      <c r="C21" s="112">
        <f t="shared" si="2"/>
        <v>0.62316693922011435</v>
      </c>
      <c r="D21" s="112">
        <f t="shared" si="2"/>
        <v>0.53390817568584104</v>
      </c>
      <c r="E21" s="112">
        <f t="shared" si="6"/>
        <v>0.45811152199140021</v>
      </c>
      <c r="F21" s="112">
        <f t="shared" si="6"/>
        <v>0.39364628371277405</v>
      </c>
      <c r="G21" s="112">
        <f t="shared" si="6"/>
        <v>0.33873459779659787</v>
      </c>
      <c r="H21" s="112">
        <f t="shared" si="6"/>
        <v>0.29189046756100923</v>
      </c>
      <c r="I21" s="112">
        <f t="shared" si="6"/>
        <v>0.2518697626725851</v>
      </c>
      <c r="J21" s="112">
        <f t="shared" si="6"/>
        <v>0.21762913579014853</v>
      </c>
      <c r="K21" s="112">
        <f t="shared" si="6"/>
        <v>0.18829220418947626</v>
      </c>
      <c r="L21" s="112">
        <f t="shared" si="6"/>
        <v>0.16312166184303503</v>
      </c>
      <c r="M21" s="112">
        <f t="shared" si="6"/>
        <v>0.14149624157090193</v>
      </c>
      <c r="N21" s="112">
        <f t="shared" si="6"/>
        <v>0.12289165093785848</v>
      </c>
      <c r="O21" s="112">
        <f t="shared" si="6"/>
        <v>0.10686476974377089</v>
      </c>
      <c r="P21" s="112">
        <f t="shared" si="6"/>
        <v>9.3040529294840857E-2</v>
      </c>
      <c r="Q21" s="112">
        <f t="shared" si="6"/>
        <v>8.1101000529259254E-2</v>
      </c>
      <c r="R21" s="112">
        <f t="shared" si="6"/>
        <v>7.0776304561098874E-2</v>
      </c>
      <c r="S21" s="112">
        <f t="shared" si="6"/>
        <v>6.1837029322772352E-2</v>
      </c>
      <c r="T21" s="112">
        <f t="shared" si="6"/>
        <v>5.4087892932395409E-2</v>
      </c>
    </row>
    <row r="22" spans="1:20" x14ac:dyDescent="0.2">
      <c r="A22" s="110">
        <v>17</v>
      </c>
      <c r="B22" s="112">
        <f t="shared" si="2"/>
        <v>0.7141625624649357</v>
      </c>
      <c r="C22" s="112">
        <f t="shared" si="2"/>
        <v>0.60501644584477121</v>
      </c>
      <c r="D22" s="112">
        <f t="shared" si="2"/>
        <v>0.51337324585177024</v>
      </c>
      <c r="E22" s="112">
        <f t="shared" si="6"/>
        <v>0.43629668761085727</v>
      </c>
      <c r="F22" s="112">
        <f t="shared" si="6"/>
        <v>0.37136441859695657</v>
      </c>
      <c r="G22" s="112">
        <f t="shared" si="6"/>
        <v>0.31657439046411018</v>
      </c>
      <c r="H22" s="112">
        <f t="shared" si="6"/>
        <v>0.27026895144537894</v>
      </c>
      <c r="I22" s="112">
        <f t="shared" si="6"/>
        <v>0.23107317676383954</v>
      </c>
      <c r="J22" s="112">
        <f t="shared" si="6"/>
        <v>0.19784466890013502</v>
      </c>
      <c r="K22" s="112">
        <f t="shared" si="6"/>
        <v>0.16963261638691554</v>
      </c>
      <c r="L22" s="112">
        <f t="shared" si="6"/>
        <v>0.14564434093128129</v>
      </c>
      <c r="M22" s="112">
        <f t="shared" si="6"/>
        <v>0.12521791289460349</v>
      </c>
      <c r="N22" s="112">
        <f t="shared" si="6"/>
        <v>0.107799693805139</v>
      </c>
      <c r="O22" s="112">
        <f t="shared" si="6"/>
        <v>9.2925886733713825E-2</v>
      </c>
      <c r="P22" s="112">
        <f t="shared" si="6"/>
        <v>8.0207352840380053E-2</v>
      </c>
      <c r="Q22" s="112">
        <f t="shared" si="6"/>
        <v>6.9317094469452362E-2</v>
      </c>
      <c r="R22" s="112">
        <f t="shared" si="6"/>
        <v>5.9979919119575315E-2</v>
      </c>
      <c r="S22" s="112">
        <f t="shared" si="6"/>
        <v>5.1963890187203661E-2</v>
      </c>
      <c r="T22" s="112">
        <f t="shared" si="6"/>
        <v>4.5073244110329508E-2</v>
      </c>
    </row>
    <row r="23" spans="1:20" x14ac:dyDescent="0.2">
      <c r="A23" s="110">
        <v>18</v>
      </c>
      <c r="B23" s="112">
        <f t="shared" si="2"/>
        <v>0.7001593749656233</v>
      </c>
      <c r="C23" s="112">
        <f t="shared" si="2"/>
        <v>0.5873946076162827</v>
      </c>
      <c r="D23" s="112">
        <f t="shared" si="2"/>
        <v>0.49362812101131748</v>
      </c>
      <c r="E23" s="112">
        <f t="shared" si="6"/>
        <v>0.41552065486748313</v>
      </c>
      <c r="F23" s="112">
        <f t="shared" si="6"/>
        <v>0.35034379112920433</v>
      </c>
      <c r="G23" s="112">
        <f t="shared" si="6"/>
        <v>0.29586391632159825</v>
      </c>
      <c r="H23" s="112">
        <f t="shared" si="6"/>
        <v>0.25024902911609154</v>
      </c>
      <c r="I23" s="112">
        <f t="shared" si="6"/>
        <v>0.21199374015031147</v>
      </c>
      <c r="J23" s="112">
        <f t="shared" si="6"/>
        <v>0.17985878990921364</v>
      </c>
      <c r="K23" s="112">
        <f t="shared" si="6"/>
        <v>0.15282217692514913</v>
      </c>
      <c r="L23" s="112">
        <f t="shared" si="6"/>
        <v>0.13003959011721541</v>
      </c>
      <c r="M23" s="112">
        <f t="shared" si="6"/>
        <v>0.1108123122961093</v>
      </c>
      <c r="N23" s="112">
        <f t="shared" si="6"/>
        <v>9.4561134916788581E-2</v>
      </c>
      <c r="O23" s="112">
        <f t="shared" si="6"/>
        <v>8.0805118898881603E-2</v>
      </c>
      <c r="P23" s="112">
        <f t="shared" si="6"/>
        <v>6.9144269689982801E-2</v>
      </c>
      <c r="Q23" s="112">
        <f t="shared" si="6"/>
        <v>5.9245379888420824E-2</v>
      </c>
      <c r="R23" s="112">
        <f t="shared" si="6"/>
        <v>5.0830439931843489E-2</v>
      </c>
      <c r="S23" s="112">
        <f t="shared" si="6"/>
        <v>4.3667134611095518E-2</v>
      </c>
      <c r="T23" s="112">
        <f t="shared" si="6"/>
        <v>3.7561036758607926E-2</v>
      </c>
    </row>
    <row r="24" spans="1:20" x14ac:dyDescent="0.2">
      <c r="A24" s="110">
        <v>19</v>
      </c>
      <c r="B24" s="112">
        <f t="shared" si="2"/>
        <v>0.68643075977021895</v>
      </c>
      <c r="C24" s="112">
        <f t="shared" si="2"/>
        <v>0.57028602681192497</v>
      </c>
      <c r="D24" s="112">
        <f t="shared" si="2"/>
        <v>0.47464242404934376</v>
      </c>
      <c r="E24" s="112">
        <f t="shared" si="6"/>
        <v>0.39573395701665059</v>
      </c>
      <c r="F24" s="112">
        <f t="shared" si="6"/>
        <v>0.3305130104992493</v>
      </c>
      <c r="G24" s="112">
        <f t="shared" si="6"/>
        <v>0.27650833301083949</v>
      </c>
      <c r="H24" s="112">
        <f t="shared" si="6"/>
        <v>0.23171206399638106</v>
      </c>
      <c r="I24" s="112">
        <f t="shared" si="6"/>
        <v>0.19448966986267105</v>
      </c>
      <c r="J24" s="112">
        <f t="shared" si="6"/>
        <v>0.16350799082655781</v>
      </c>
      <c r="K24" s="112">
        <f t="shared" si="6"/>
        <v>0.13767763686950371</v>
      </c>
      <c r="L24" s="112">
        <f t="shared" si="6"/>
        <v>0.1161067768903709</v>
      </c>
      <c r="M24" s="112">
        <f t="shared" si="6"/>
        <v>9.8063993182397627E-2</v>
      </c>
      <c r="N24" s="112">
        <f t="shared" si="6"/>
        <v>8.2948363962095248E-2</v>
      </c>
      <c r="O24" s="112">
        <f t="shared" si="6"/>
        <v>7.0265320781636179E-2</v>
      </c>
      <c r="P24" s="112">
        <f t="shared" si="6"/>
        <v>5.9607129043088625E-2</v>
      </c>
      <c r="Q24" s="112">
        <f t="shared" si="6"/>
        <v>5.0637076827710105E-2</v>
      </c>
      <c r="R24" s="112">
        <f t="shared" si="6"/>
        <v>4.3076644010036858E-2</v>
      </c>
      <c r="S24" s="112">
        <f t="shared" si="6"/>
        <v>3.6695071101760936E-2</v>
      </c>
      <c r="T24" s="112">
        <f t="shared" si="6"/>
        <v>3.1300863965506603E-2</v>
      </c>
    </row>
    <row r="25" spans="1:20" x14ac:dyDescent="0.2">
      <c r="A25" s="110">
        <v>20</v>
      </c>
      <c r="B25" s="112">
        <f t="shared" si="2"/>
        <v>0.67297133310805779</v>
      </c>
      <c r="C25" s="112">
        <f t="shared" si="2"/>
        <v>0.55367575418633497</v>
      </c>
      <c r="D25" s="112">
        <f t="shared" si="2"/>
        <v>0.45638694620129205</v>
      </c>
      <c r="E25" s="112">
        <f t="shared" si="6"/>
        <v>0.37688948287300061</v>
      </c>
      <c r="F25" s="112">
        <f t="shared" si="6"/>
        <v>0.31180472688608429</v>
      </c>
      <c r="G25" s="112">
        <f t="shared" si="6"/>
        <v>0.2584190028138687</v>
      </c>
      <c r="H25" s="112">
        <f t="shared" si="6"/>
        <v>0.21454820740405653</v>
      </c>
      <c r="I25" s="112">
        <f t="shared" si="6"/>
        <v>0.17843088978226704</v>
      </c>
      <c r="J25" s="112">
        <f t="shared" si="6"/>
        <v>0.14864362802414349</v>
      </c>
      <c r="K25" s="112">
        <f t="shared" si="6"/>
        <v>0.12403390708964297</v>
      </c>
      <c r="L25" s="112">
        <f t="shared" si="6"/>
        <v>0.1036667650806883</v>
      </c>
      <c r="M25" s="112">
        <f t="shared" si="6"/>
        <v>8.678229485167932E-2</v>
      </c>
      <c r="N25" s="112">
        <f t="shared" si="6"/>
        <v>7.2761722773767745E-2</v>
      </c>
      <c r="O25" s="112">
        <f t="shared" si="6"/>
        <v>6.1100278940553199E-2</v>
      </c>
      <c r="P25" s="112">
        <f t="shared" si="6"/>
        <v>5.138545607162813E-2</v>
      </c>
      <c r="Q25" s="112">
        <f t="shared" si="6"/>
        <v>4.3279552844196684E-2</v>
      </c>
      <c r="R25" s="112">
        <f t="shared" si="6"/>
        <v>3.6505630516980393E-2</v>
      </c>
      <c r="S25" s="112">
        <f t="shared" si="6"/>
        <v>3.0836194203160455E-2</v>
      </c>
      <c r="T25" s="112">
        <f t="shared" si="6"/>
        <v>2.6084053304588836E-2</v>
      </c>
    </row>
    <row r="26" spans="1:20" x14ac:dyDescent="0.2">
      <c r="A26" s="110">
        <v>21</v>
      </c>
      <c r="B26" s="112">
        <f t="shared" si="2"/>
        <v>0.65977581677260566</v>
      </c>
      <c r="C26" s="112">
        <f t="shared" si="2"/>
        <v>0.5375492759090631</v>
      </c>
      <c r="D26" s="112">
        <f t="shared" si="2"/>
        <v>0.43883360211662686</v>
      </c>
      <c r="E26" s="112">
        <f t="shared" si="6"/>
        <v>0.35894236464095297</v>
      </c>
      <c r="F26" s="112">
        <f t="shared" si="6"/>
        <v>0.29415540272272095</v>
      </c>
      <c r="G26" s="112">
        <f t="shared" si="6"/>
        <v>0.24151308674193336</v>
      </c>
      <c r="H26" s="112">
        <f t="shared" si="6"/>
        <v>0.19865574759634863</v>
      </c>
      <c r="I26" s="112">
        <f t="shared" si="6"/>
        <v>0.16369806402042844</v>
      </c>
      <c r="J26" s="112">
        <f t="shared" si="6"/>
        <v>0.13513057093103953</v>
      </c>
      <c r="K26" s="112">
        <f t="shared" si="6"/>
        <v>0.11174225863931797</v>
      </c>
      <c r="L26" s="112">
        <f t="shared" si="6"/>
        <v>9.2559611679185971E-2</v>
      </c>
      <c r="M26" s="112">
        <f t="shared" si="6"/>
        <v>7.6798491019185247E-2</v>
      </c>
      <c r="N26" s="112">
        <f t="shared" si="6"/>
        <v>6.3826072608568193E-2</v>
      </c>
      <c r="O26" s="112">
        <f t="shared" si="6"/>
        <v>5.3130677339611479E-2</v>
      </c>
      <c r="P26" s="112">
        <f t="shared" si="6"/>
        <v>4.4297806958300108E-2</v>
      </c>
      <c r="Q26" s="112">
        <f t="shared" si="6"/>
        <v>3.6991070807005713E-2</v>
      </c>
      <c r="R26" s="112">
        <f t="shared" si="6"/>
        <v>3.0936975014390168E-2</v>
      </c>
      <c r="S26" s="112">
        <f t="shared" si="6"/>
        <v>2.5912768237949961E-2</v>
      </c>
      <c r="T26" s="112">
        <f t="shared" si="6"/>
        <v>2.1736711087157363E-2</v>
      </c>
    </row>
    <row r="27" spans="1:20" x14ac:dyDescent="0.2">
      <c r="A27" s="110">
        <v>22</v>
      </c>
      <c r="B27" s="112">
        <f t="shared" si="2"/>
        <v>0.64683903605157411</v>
      </c>
      <c r="C27" s="112">
        <f t="shared" si="2"/>
        <v>0.52189250088258554</v>
      </c>
      <c r="D27" s="112">
        <f t="shared" si="2"/>
        <v>0.42195538665060278</v>
      </c>
      <c r="E27" s="112">
        <f t="shared" si="6"/>
        <v>0.3418498710866219</v>
      </c>
      <c r="F27" s="112">
        <f t="shared" si="6"/>
        <v>0.27750509690822728</v>
      </c>
      <c r="G27" s="112">
        <f t="shared" si="6"/>
        <v>0.22571316517937698</v>
      </c>
      <c r="H27" s="112">
        <f t="shared" si="6"/>
        <v>0.18394050703365611</v>
      </c>
      <c r="I27" s="112">
        <f t="shared" si="6"/>
        <v>0.15018171011048481</v>
      </c>
      <c r="J27" s="112">
        <f t="shared" si="6"/>
        <v>0.12284597357367227</v>
      </c>
      <c r="K27" s="112">
        <f t="shared" si="6"/>
        <v>0.10066870147686303</v>
      </c>
      <c r="L27" s="112">
        <f t="shared" si="6"/>
        <v>8.2642510427844609E-2</v>
      </c>
      <c r="M27" s="112">
        <f t="shared" si="6"/>
        <v>6.796326638865953E-2</v>
      </c>
      <c r="N27" s="112">
        <f t="shared" si="6"/>
        <v>5.5987782989972097E-2</v>
      </c>
      <c r="O27" s="112">
        <f t="shared" si="6"/>
        <v>4.6200588990966504E-2</v>
      </c>
      <c r="P27" s="112">
        <f t="shared" si="6"/>
        <v>3.8187764619224233E-2</v>
      </c>
      <c r="Q27" s="112">
        <f t="shared" si="6"/>
        <v>3.1616299835047622E-2</v>
      </c>
      <c r="R27" s="112">
        <f t="shared" si="6"/>
        <v>2.6217775435923869E-2</v>
      </c>
      <c r="S27" s="112">
        <f t="shared" si="6"/>
        <v>2.1775435494075599E-2</v>
      </c>
      <c r="T27" s="112">
        <f t="shared" si="6"/>
        <v>1.8113925905964473E-2</v>
      </c>
    </row>
    <row r="28" spans="1:20" x14ac:dyDescent="0.2">
      <c r="A28" s="110">
        <v>23</v>
      </c>
      <c r="B28" s="112">
        <f t="shared" ref="B28:D47" si="7">1/POWER(1+B$5,$A28)</f>
        <v>0.63415591769762181</v>
      </c>
      <c r="C28" s="112">
        <f t="shared" si="7"/>
        <v>0.50669174842969467</v>
      </c>
      <c r="D28" s="112">
        <f t="shared" si="7"/>
        <v>0.40572633331788732</v>
      </c>
      <c r="E28" s="112">
        <f t="shared" si="6"/>
        <v>0.32557130579678267</v>
      </c>
      <c r="F28" s="112">
        <f t="shared" si="6"/>
        <v>0.26179726123417668</v>
      </c>
      <c r="G28" s="112">
        <f t="shared" si="6"/>
        <v>0.21094688334521211</v>
      </c>
      <c r="H28" s="112">
        <f t="shared" si="6"/>
        <v>0.17031528429042234</v>
      </c>
      <c r="I28" s="112">
        <f t="shared" si="6"/>
        <v>0.13778138542246313</v>
      </c>
      <c r="J28" s="112">
        <f t="shared" si="6"/>
        <v>0.11167815779424752</v>
      </c>
      <c r="K28" s="112">
        <f t="shared" si="6"/>
        <v>9.0692523853029769E-2</v>
      </c>
      <c r="L28" s="112">
        <f t="shared" si="6"/>
        <v>7.3787955739146982E-2</v>
      </c>
      <c r="M28" s="112">
        <f t="shared" si="6"/>
        <v>6.0144483529787192E-2</v>
      </c>
      <c r="N28" s="112">
        <f t="shared" si="6"/>
        <v>4.9112090342080778E-2</v>
      </c>
      <c r="O28" s="112">
        <f t="shared" si="6"/>
        <v>4.0174425209536097E-2</v>
      </c>
      <c r="P28" s="112">
        <f t="shared" si="6"/>
        <v>3.2920486740710547E-2</v>
      </c>
      <c r="Q28" s="112">
        <f t="shared" si="6"/>
        <v>2.7022478491493696E-2</v>
      </c>
      <c r="R28" s="112">
        <f t="shared" si="6"/>
        <v>2.2218453759257517E-2</v>
      </c>
      <c r="S28" s="112">
        <f t="shared" si="6"/>
        <v>1.8298685289139159E-2</v>
      </c>
      <c r="T28" s="112">
        <f t="shared" si="6"/>
        <v>1.5094938254970394E-2</v>
      </c>
    </row>
    <row r="29" spans="1:20" x14ac:dyDescent="0.2">
      <c r="A29" s="110">
        <v>24</v>
      </c>
      <c r="B29" s="112">
        <f t="shared" si="7"/>
        <v>0.62172148793884485</v>
      </c>
      <c r="C29" s="112">
        <f t="shared" si="7"/>
        <v>0.49193373633950943</v>
      </c>
      <c r="D29" s="112">
        <f t="shared" si="7"/>
        <v>0.39012147434412242</v>
      </c>
      <c r="E29" s="112">
        <f t="shared" si="6"/>
        <v>0.31006791028265024</v>
      </c>
      <c r="F29" s="112">
        <f t="shared" si="6"/>
        <v>0.24697854833412897</v>
      </c>
      <c r="G29" s="112">
        <f t="shared" si="6"/>
        <v>0.19714661994879637</v>
      </c>
      <c r="H29" s="112">
        <f t="shared" si="6"/>
        <v>0.1576993373059466</v>
      </c>
      <c r="I29" s="112">
        <f t="shared" si="6"/>
        <v>0.12640494075455333</v>
      </c>
      <c r="J29" s="112">
        <f t="shared" si="6"/>
        <v>0.10152559799477048</v>
      </c>
      <c r="K29" s="112">
        <f t="shared" si="6"/>
        <v>8.1704976444170935E-2</v>
      </c>
      <c r="L29" s="112">
        <f t="shared" si="6"/>
        <v>6.5882103338524081E-2</v>
      </c>
      <c r="M29" s="112">
        <f t="shared" si="6"/>
        <v>5.3225206663528493E-2</v>
      </c>
      <c r="N29" s="112">
        <f t="shared" si="6"/>
        <v>4.3080781001825233E-2</v>
      </c>
      <c r="O29" s="112">
        <f t="shared" si="6"/>
        <v>3.493428279090096E-2</v>
      </c>
      <c r="P29" s="112">
        <f t="shared" si="6"/>
        <v>2.8379729948888405E-2</v>
      </c>
      <c r="Q29" s="112">
        <f t="shared" si="6"/>
        <v>2.3096135462815127E-2</v>
      </c>
      <c r="R29" s="112">
        <f t="shared" si="6"/>
        <v>1.8829198101065692E-2</v>
      </c>
      <c r="S29" s="112">
        <f t="shared" si="6"/>
        <v>1.5377046461461475E-2</v>
      </c>
      <c r="T29" s="112">
        <f t="shared" si="6"/>
        <v>1.2579115212475329E-2</v>
      </c>
    </row>
    <row r="30" spans="1:20" x14ac:dyDescent="0.2">
      <c r="A30" s="110">
        <v>25</v>
      </c>
      <c r="B30" s="112">
        <f t="shared" si="7"/>
        <v>0.60953087052827937</v>
      </c>
      <c r="C30" s="112">
        <f t="shared" si="7"/>
        <v>0.47760556926165965</v>
      </c>
      <c r="D30" s="112">
        <f t="shared" si="7"/>
        <v>0.37511680225396377</v>
      </c>
      <c r="E30" s="112">
        <f t="shared" ref="E30:T39" si="8">1/POWER(1+E$5,$A30)</f>
        <v>0.29530277169776209</v>
      </c>
      <c r="F30" s="112">
        <f t="shared" si="8"/>
        <v>0.23299863050389524</v>
      </c>
      <c r="G30" s="112">
        <f t="shared" si="8"/>
        <v>0.18424917752223957</v>
      </c>
      <c r="H30" s="112">
        <f t="shared" si="8"/>
        <v>0.1460179049129135</v>
      </c>
      <c r="I30" s="112">
        <f t="shared" si="8"/>
        <v>0.11596783555463605</v>
      </c>
      <c r="J30" s="112">
        <f t="shared" si="8"/>
        <v>9.2295998177064048E-2</v>
      </c>
      <c r="K30" s="112">
        <f t="shared" si="8"/>
        <v>7.3608086886640473E-2</v>
      </c>
      <c r="L30" s="112">
        <f t="shared" si="8"/>
        <v>5.8823306552253637E-2</v>
      </c>
      <c r="M30" s="112">
        <f t="shared" si="8"/>
        <v>4.7101952799582736E-2</v>
      </c>
      <c r="N30" s="112">
        <f t="shared" si="8"/>
        <v>3.779015877353091E-2</v>
      </c>
      <c r="O30" s="112">
        <f t="shared" si="8"/>
        <v>3.03776372094791E-2</v>
      </c>
      <c r="P30" s="112">
        <f t="shared" si="8"/>
        <v>2.4465284438696902E-2</v>
      </c>
      <c r="Q30" s="112">
        <f t="shared" si="8"/>
        <v>1.9740286720354813E-2</v>
      </c>
      <c r="R30" s="112">
        <f t="shared" si="8"/>
        <v>1.595694754327601E-2</v>
      </c>
      <c r="S30" s="112">
        <f t="shared" si="8"/>
        <v>1.2921887782740737E-2</v>
      </c>
      <c r="T30" s="112">
        <f t="shared" si="8"/>
        <v>1.0482596010396106E-2</v>
      </c>
    </row>
    <row r="31" spans="1:20" x14ac:dyDescent="0.2">
      <c r="A31" s="110">
        <v>26</v>
      </c>
      <c r="B31" s="112">
        <f t="shared" si="7"/>
        <v>0.59757928483164635</v>
      </c>
      <c r="C31" s="112">
        <f t="shared" si="7"/>
        <v>0.46369472743850448</v>
      </c>
      <c r="D31" s="112">
        <f t="shared" si="7"/>
        <v>0.36068923293650368</v>
      </c>
      <c r="E31" s="112">
        <f t="shared" si="8"/>
        <v>0.28124073495024959</v>
      </c>
      <c r="F31" s="112">
        <f t="shared" si="8"/>
        <v>0.21981002877725966</v>
      </c>
      <c r="G31" s="112">
        <f t="shared" si="8"/>
        <v>0.17219549301143888</v>
      </c>
      <c r="H31" s="112">
        <f t="shared" si="8"/>
        <v>0.13520176380825324</v>
      </c>
      <c r="I31" s="112">
        <f t="shared" si="8"/>
        <v>0.10639250968315234</v>
      </c>
      <c r="J31" s="112">
        <f t="shared" si="8"/>
        <v>8.3905452888240042E-2</v>
      </c>
      <c r="K31" s="112">
        <f t="shared" si="8"/>
        <v>6.6313591789766188E-2</v>
      </c>
      <c r="L31" s="112">
        <f t="shared" si="8"/>
        <v>5.2520809421655032E-2</v>
      </c>
      <c r="M31" s="112">
        <f t="shared" si="8"/>
        <v>4.1683144070427211E-2</v>
      </c>
      <c r="N31" s="112">
        <f t="shared" si="8"/>
        <v>3.3149262082044648E-2</v>
      </c>
      <c r="O31" s="112">
        <f t="shared" si="8"/>
        <v>2.6415336703894867E-2</v>
      </c>
      <c r="P31" s="112">
        <f t="shared" si="8"/>
        <v>2.1090762447152502E-2</v>
      </c>
      <c r="Q31" s="112">
        <f t="shared" si="8"/>
        <v>1.6872039931927187E-2</v>
      </c>
      <c r="R31" s="112">
        <f t="shared" si="8"/>
        <v>1.3522836901081367E-2</v>
      </c>
      <c r="S31" s="112">
        <f t="shared" si="8"/>
        <v>1.0858729229193897E-2</v>
      </c>
      <c r="T31" s="112">
        <f t="shared" si="8"/>
        <v>8.7354966753300893E-3</v>
      </c>
    </row>
    <row r="32" spans="1:20" x14ac:dyDescent="0.2">
      <c r="A32" s="110">
        <v>27</v>
      </c>
      <c r="B32" s="112">
        <f t="shared" si="7"/>
        <v>0.58586204395259456</v>
      </c>
      <c r="C32" s="112">
        <f t="shared" si="7"/>
        <v>0.45018905576553836</v>
      </c>
      <c r="D32" s="112">
        <f t="shared" si="7"/>
        <v>0.3468165701312535</v>
      </c>
      <c r="E32" s="112">
        <f t="shared" si="8"/>
        <v>0.2678483190002377</v>
      </c>
      <c r="F32" s="112">
        <f t="shared" si="8"/>
        <v>0.20736795167666003</v>
      </c>
      <c r="G32" s="112">
        <f t="shared" si="8"/>
        <v>0.16093036730041013</v>
      </c>
      <c r="H32" s="112">
        <f t="shared" si="8"/>
        <v>0.12518681834097523</v>
      </c>
      <c r="I32" s="112">
        <f t="shared" si="8"/>
        <v>9.7607807048763609E-2</v>
      </c>
      <c r="J32" s="112">
        <f t="shared" si="8"/>
        <v>7.6277684443854576E-2</v>
      </c>
      <c r="K32" s="112">
        <f t="shared" si="8"/>
        <v>5.9741974585374946E-2</v>
      </c>
      <c r="L32" s="112">
        <f t="shared" si="8"/>
        <v>4.6893579840763415E-2</v>
      </c>
      <c r="M32" s="112">
        <f t="shared" si="8"/>
        <v>3.6887738115422314E-2</v>
      </c>
      <c r="N32" s="112">
        <f t="shared" si="8"/>
        <v>2.9078300071968988E-2</v>
      </c>
      <c r="O32" s="112">
        <f t="shared" si="8"/>
        <v>2.2969858003386846E-2</v>
      </c>
      <c r="P32" s="112">
        <f t="shared" si="8"/>
        <v>1.818169176478664E-2</v>
      </c>
      <c r="Q32" s="112">
        <f t="shared" si="8"/>
        <v>1.4420546950365118E-2</v>
      </c>
      <c r="R32" s="112">
        <f t="shared" si="8"/>
        <v>1.1460031272102853E-2</v>
      </c>
      <c r="S32" s="112">
        <f t="shared" si="8"/>
        <v>9.12498254554109E-3</v>
      </c>
      <c r="T32" s="112">
        <f t="shared" si="8"/>
        <v>7.2795805627750738E-3</v>
      </c>
    </row>
    <row r="33" spans="1:20" x14ac:dyDescent="0.2">
      <c r="A33" s="110">
        <v>28</v>
      </c>
      <c r="B33" s="112">
        <f t="shared" si="7"/>
        <v>0.57437455289470041</v>
      </c>
      <c r="C33" s="112">
        <f t="shared" si="7"/>
        <v>0.4370767531704256</v>
      </c>
      <c r="D33" s="112">
        <f t="shared" si="7"/>
        <v>0.3334774712800514</v>
      </c>
      <c r="E33" s="112">
        <f t="shared" si="8"/>
        <v>0.25509363714308358</v>
      </c>
      <c r="F33" s="112">
        <f t="shared" si="8"/>
        <v>0.1956301430911887</v>
      </c>
      <c r="G33" s="112">
        <f t="shared" si="8"/>
        <v>0.15040221243028987</v>
      </c>
      <c r="H33" s="112">
        <f t="shared" si="8"/>
        <v>0.11591372068608817</v>
      </c>
      <c r="I33" s="112">
        <f t="shared" si="8"/>
        <v>8.954844683372809E-2</v>
      </c>
      <c r="J33" s="112">
        <f t="shared" si="8"/>
        <v>6.9343349494413245E-2</v>
      </c>
      <c r="K33" s="112">
        <f t="shared" si="8"/>
        <v>5.3821598725563004E-2</v>
      </c>
      <c r="L33" s="112">
        <f t="shared" si="8"/>
        <v>4.1869267714967337E-2</v>
      </c>
      <c r="M33" s="112">
        <f t="shared" si="8"/>
        <v>3.2644016031347187E-2</v>
      </c>
      <c r="N33" s="112">
        <f t="shared" si="8"/>
        <v>2.5507280764885072E-2</v>
      </c>
      <c r="O33" s="112">
        <f t="shared" si="8"/>
        <v>1.9973789568162478E-2</v>
      </c>
      <c r="P33" s="112">
        <f t="shared" si="8"/>
        <v>1.5673872211022968E-2</v>
      </c>
      <c r="Q33" s="112">
        <f t="shared" si="8"/>
        <v>1.2325253803730873E-2</v>
      </c>
      <c r="R33" s="112">
        <f t="shared" si="8"/>
        <v>9.7118909085617423E-3</v>
      </c>
      <c r="S33" s="112">
        <f t="shared" si="8"/>
        <v>7.6680525592782269E-3</v>
      </c>
      <c r="T33" s="112">
        <f t="shared" si="8"/>
        <v>6.0663171356458954E-3</v>
      </c>
    </row>
    <row r="34" spans="1:20" x14ac:dyDescent="0.2">
      <c r="A34" s="110">
        <v>29</v>
      </c>
      <c r="B34" s="112">
        <f t="shared" si="7"/>
        <v>0.56311230675951029</v>
      </c>
      <c r="C34" s="112">
        <f t="shared" si="7"/>
        <v>0.42434636230138412</v>
      </c>
      <c r="D34" s="112">
        <f t="shared" si="7"/>
        <v>0.32065141469235708</v>
      </c>
      <c r="E34" s="112">
        <f t="shared" si="8"/>
        <v>0.24294632108865097</v>
      </c>
      <c r="F34" s="112">
        <f t="shared" si="8"/>
        <v>0.18455673876527234</v>
      </c>
      <c r="G34" s="112">
        <f t="shared" si="8"/>
        <v>0.1405628153554111</v>
      </c>
      <c r="H34" s="112">
        <f t="shared" si="8"/>
        <v>0.10732751915378534</v>
      </c>
      <c r="I34" s="112">
        <f t="shared" si="8"/>
        <v>8.2154538379567044E-2</v>
      </c>
      <c r="J34" s="112">
        <f t="shared" si="8"/>
        <v>6.3039408631284766E-2</v>
      </c>
      <c r="K34" s="112">
        <f t="shared" si="8"/>
        <v>4.8487926779786493E-2</v>
      </c>
      <c r="L34" s="112">
        <f t="shared" si="8"/>
        <v>3.7383274745506546E-2</v>
      </c>
      <c r="M34" s="112">
        <f t="shared" si="8"/>
        <v>2.8888509762254145E-2</v>
      </c>
      <c r="N34" s="112">
        <f t="shared" si="8"/>
        <v>2.2374807688495677E-2</v>
      </c>
      <c r="O34" s="112">
        <f t="shared" si="8"/>
        <v>1.7368512667967372E-2</v>
      </c>
      <c r="P34" s="112">
        <f t="shared" si="8"/>
        <v>1.3511958802606007E-2</v>
      </c>
      <c r="Q34" s="112">
        <f t="shared" si="8"/>
        <v>1.0534404960453738E-2</v>
      </c>
      <c r="R34" s="112">
        <f t="shared" si="8"/>
        <v>8.2304160242048664E-3</v>
      </c>
      <c r="S34" s="112">
        <f t="shared" si="8"/>
        <v>6.443741646452293E-3</v>
      </c>
      <c r="T34" s="112">
        <f t="shared" si="8"/>
        <v>5.0552642797049132E-3</v>
      </c>
    </row>
    <row r="35" spans="1:20" x14ac:dyDescent="0.2">
      <c r="A35" s="110">
        <v>30</v>
      </c>
      <c r="B35" s="112">
        <f t="shared" si="7"/>
        <v>0.55207088897991197</v>
      </c>
      <c r="C35" s="112">
        <f t="shared" si="7"/>
        <v>0.41198675951590691</v>
      </c>
      <c r="D35" s="112">
        <f t="shared" si="7"/>
        <v>0.30831866797342034</v>
      </c>
      <c r="E35" s="112">
        <f t="shared" si="8"/>
        <v>0.23137744865585813</v>
      </c>
      <c r="F35" s="112">
        <f t="shared" si="8"/>
        <v>0.17411013091063426</v>
      </c>
      <c r="G35" s="112">
        <f t="shared" si="8"/>
        <v>0.13136711715458982</v>
      </c>
      <c r="H35" s="112">
        <f t="shared" si="8"/>
        <v>9.9377332549801231E-2</v>
      </c>
      <c r="I35" s="112">
        <f t="shared" si="8"/>
        <v>7.5371136128043151E-2</v>
      </c>
      <c r="J35" s="112">
        <f t="shared" si="8"/>
        <v>5.7308553301167964E-2</v>
      </c>
      <c r="K35" s="112">
        <f t="shared" si="8"/>
        <v>4.3682816918726573E-2</v>
      </c>
      <c r="L35" s="112">
        <f t="shared" si="8"/>
        <v>3.3377923879916553E-2</v>
      </c>
      <c r="M35" s="112">
        <f t="shared" si="8"/>
        <v>2.556505288695058E-2</v>
      </c>
      <c r="N35" s="112">
        <f t="shared" si="8"/>
        <v>1.9627024288154101E-2</v>
      </c>
      <c r="O35" s="112">
        <f t="shared" si="8"/>
        <v>1.5103054493884669E-2</v>
      </c>
      <c r="P35" s="112">
        <f t="shared" si="8"/>
        <v>1.1648240347074144E-2</v>
      </c>
      <c r="Q35" s="112">
        <f t="shared" si="8"/>
        <v>9.0037649234647327E-3</v>
      </c>
      <c r="R35" s="112">
        <f t="shared" si="8"/>
        <v>6.9749288340719201E-3</v>
      </c>
      <c r="S35" s="112">
        <f t="shared" si="8"/>
        <v>5.4149089465985647E-3</v>
      </c>
      <c r="T35" s="112">
        <f t="shared" si="8"/>
        <v>4.2127202330874275E-3</v>
      </c>
    </row>
    <row r="36" spans="1:20" x14ac:dyDescent="0.2">
      <c r="A36" s="110">
        <v>31</v>
      </c>
      <c r="B36" s="112">
        <f t="shared" si="7"/>
        <v>0.54124596958814919</v>
      </c>
      <c r="C36" s="112">
        <f t="shared" si="7"/>
        <v>0.39998714516107459</v>
      </c>
      <c r="D36" s="112">
        <f t="shared" si="7"/>
        <v>0.29646025766675027</v>
      </c>
      <c r="E36" s="112">
        <f t="shared" si="8"/>
        <v>0.220359474910341</v>
      </c>
      <c r="F36" s="112">
        <f t="shared" si="8"/>
        <v>0.16425484048173042</v>
      </c>
      <c r="G36" s="112">
        <f t="shared" si="8"/>
        <v>0.1227730066865325</v>
      </c>
      <c r="H36" s="112">
        <f t="shared" si="8"/>
        <v>9.2016048657223348E-2</v>
      </c>
      <c r="I36" s="112">
        <f t="shared" si="8"/>
        <v>6.914783131013133E-2</v>
      </c>
      <c r="J36" s="112">
        <f t="shared" si="8"/>
        <v>5.2098684819243603E-2</v>
      </c>
      <c r="K36" s="112">
        <f t="shared" si="8"/>
        <v>3.9353889115969883E-2</v>
      </c>
      <c r="L36" s="112">
        <f t="shared" si="8"/>
        <v>2.9801717749925499E-2</v>
      </c>
      <c r="M36" s="112">
        <f t="shared" si="8"/>
        <v>2.2623940607920865E-2</v>
      </c>
      <c r="N36" s="112">
        <f t="shared" si="8"/>
        <v>1.7216687972064999E-2</v>
      </c>
      <c r="O36" s="112">
        <f t="shared" si="8"/>
        <v>1.3133090864247542E-2</v>
      </c>
      <c r="P36" s="112">
        <f t="shared" si="8"/>
        <v>1.0041586506098401E-2</v>
      </c>
      <c r="Q36" s="112">
        <f t="shared" si="8"/>
        <v>7.6955255756108835E-3</v>
      </c>
      <c r="R36" s="112">
        <f t="shared" si="8"/>
        <v>5.9109566390440002E-3</v>
      </c>
      <c r="S36" s="112">
        <f t="shared" si="8"/>
        <v>4.5503436526038357E-3</v>
      </c>
      <c r="T36" s="112">
        <f t="shared" si="8"/>
        <v>3.5106001942395229E-3</v>
      </c>
    </row>
    <row r="37" spans="1:20" x14ac:dyDescent="0.2">
      <c r="A37" s="110">
        <v>32</v>
      </c>
      <c r="B37" s="112">
        <f t="shared" si="7"/>
        <v>0.53063330351779314</v>
      </c>
      <c r="C37" s="112">
        <f t="shared" si="7"/>
        <v>0.38833703413696569</v>
      </c>
      <c r="D37" s="112">
        <f t="shared" si="7"/>
        <v>0.28505794006418295</v>
      </c>
      <c r="E37" s="112">
        <f t="shared" si="8"/>
        <v>0.20986616658127716</v>
      </c>
      <c r="F37" s="112">
        <f t="shared" si="8"/>
        <v>0.15495739668087777</v>
      </c>
      <c r="G37" s="112">
        <f t="shared" si="8"/>
        <v>0.11474112774442291</v>
      </c>
      <c r="H37" s="112">
        <f t="shared" si="8"/>
        <v>8.5200045052984577E-2</v>
      </c>
      <c r="I37" s="112">
        <f t="shared" si="8"/>
        <v>6.3438377348744343E-2</v>
      </c>
      <c r="J37" s="112">
        <f t="shared" si="8"/>
        <v>4.7362440744766907E-2</v>
      </c>
      <c r="K37" s="112">
        <f t="shared" si="8"/>
        <v>3.545395415853142E-2</v>
      </c>
      <c r="L37" s="112">
        <f t="shared" si="8"/>
        <v>2.6608676562433473E-2</v>
      </c>
      <c r="M37" s="112">
        <f t="shared" si="8"/>
        <v>2.0021186378691033E-2</v>
      </c>
      <c r="N37" s="112">
        <f t="shared" si="8"/>
        <v>1.5102357870232454E-2</v>
      </c>
      <c r="O37" s="112">
        <f t="shared" si="8"/>
        <v>1.1420079012389169E-2</v>
      </c>
      <c r="P37" s="112">
        <f t="shared" si="8"/>
        <v>8.6565400914641391E-3</v>
      </c>
      <c r="Q37" s="112">
        <f t="shared" si="8"/>
        <v>6.5773722868469105E-3</v>
      </c>
      <c r="R37" s="112">
        <f t="shared" si="8"/>
        <v>5.0092852873254252E-3</v>
      </c>
      <c r="S37" s="112">
        <f t="shared" si="8"/>
        <v>3.8238181954654078E-3</v>
      </c>
      <c r="T37" s="112">
        <f t="shared" si="8"/>
        <v>2.9255001618662697E-3</v>
      </c>
    </row>
    <row r="38" spans="1:20" x14ac:dyDescent="0.2">
      <c r="A38" s="110">
        <v>33</v>
      </c>
      <c r="B38" s="112">
        <f t="shared" si="7"/>
        <v>0.52022872893901284</v>
      </c>
      <c r="C38" s="112">
        <f t="shared" si="7"/>
        <v>0.37702624673491814</v>
      </c>
      <c r="D38" s="112">
        <f t="shared" si="7"/>
        <v>0.27409417313863743</v>
      </c>
      <c r="E38" s="112">
        <f t="shared" si="8"/>
        <v>0.19987253960121634</v>
      </c>
      <c r="F38" s="112">
        <f t="shared" si="8"/>
        <v>0.14618622328384695</v>
      </c>
      <c r="G38" s="112">
        <f t="shared" si="8"/>
        <v>0.10723469882656347</v>
      </c>
      <c r="H38" s="112">
        <f t="shared" si="8"/>
        <v>7.8888930604615354E-2</v>
      </c>
      <c r="I38" s="112">
        <f t="shared" si="8"/>
        <v>5.8200346191508566E-2</v>
      </c>
      <c r="J38" s="112">
        <f t="shared" si="8"/>
        <v>4.3056764313424457E-2</v>
      </c>
      <c r="K38" s="112">
        <f t="shared" si="8"/>
        <v>3.1940499241920196E-2</v>
      </c>
      <c r="L38" s="112">
        <f t="shared" si="8"/>
        <v>2.3757746930744169E-2</v>
      </c>
      <c r="M38" s="112">
        <f t="shared" si="8"/>
        <v>1.771786405193897E-2</v>
      </c>
      <c r="N38" s="112">
        <f t="shared" si="8"/>
        <v>1.3247682342309167E-2</v>
      </c>
      <c r="O38" s="112">
        <f t="shared" si="8"/>
        <v>9.9305034890340618E-3</v>
      </c>
      <c r="P38" s="112">
        <f t="shared" si="8"/>
        <v>7.4625345616070177E-3</v>
      </c>
      <c r="Q38" s="112">
        <f t="shared" si="8"/>
        <v>5.6216857152537698E-3</v>
      </c>
      <c r="R38" s="112">
        <f t="shared" si="8"/>
        <v>4.2451570231571397E-3</v>
      </c>
      <c r="S38" s="112">
        <f t="shared" si="8"/>
        <v>3.2132926012314353E-3</v>
      </c>
      <c r="T38" s="112">
        <f t="shared" si="8"/>
        <v>2.437916801555225E-3</v>
      </c>
    </row>
    <row r="39" spans="1:20" x14ac:dyDescent="0.2">
      <c r="A39" s="110">
        <v>34</v>
      </c>
      <c r="B39" s="112">
        <f t="shared" si="7"/>
        <v>0.51002816562648323</v>
      </c>
      <c r="C39" s="112">
        <f t="shared" si="7"/>
        <v>0.36604489974263904</v>
      </c>
      <c r="D39" s="112">
        <f t="shared" si="7"/>
        <v>0.26355208955638215</v>
      </c>
      <c r="E39" s="112">
        <f t="shared" si="8"/>
        <v>0.19035479962020604</v>
      </c>
      <c r="F39" s="112">
        <f t="shared" si="8"/>
        <v>0.1379115313998556</v>
      </c>
      <c r="G39" s="112">
        <f t="shared" si="8"/>
        <v>0.10021934469772288</v>
      </c>
      <c r="H39" s="112">
        <f t="shared" si="8"/>
        <v>7.3045306115384581E-2</v>
      </c>
      <c r="I39" s="112">
        <f t="shared" si="8"/>
        <v>5.3394813019732625E-2</v>
      </c>
      <c r="J39" s="112">
        <f t="shared" si="8"/>
        <v>3.9142513012204054E-2</v>
      </c>
      <c r="K39" s="112">
        <f t="shared" si="8"/>
        <v>2.8775224542270446E-2</v>
      </c>
      <c r="L39" s="112">
        <f t="shared" si="8"/>
        <v>2.1212274045307292E-2</v>
      </c>
      <c r="M39" s="112">
        <f t="shared" si="8"/>
        <v>1.5679525709680505E-2</v>
      </c>
      <c r="N39" s="112">
        <f t="shared" si="8"/>
        <v>1.1620773984481724E-2</v>
      </c>
      <c r="O39" s="112">
        <f t="shared" si="8"/>
        <v>8.6352204252470102E-3</v>
      </c>
      <c r="P39" s="112">
        <f t="shared" si="8"/>
        <v>6.4332194496612219E-3</v>
      </c>
      <c r="Q39" s="112">
        <f t="shared" si="8"/>
        <v>4.8048595856869832E-3</v>
      </c>
      <c r="R39" s="112">
        <f t="shared" si="8"/>
        <v>3.5975906975907971E-3</v>
      </c>
      <c r="S39" s="112">
        <f t="shared" si="8"/>
        <v>2.7002458833877609E-3</v>
      </c>
      <c r="T39" s="112">
        <f t="shared" si="8"/>
        <v>2.0315973346293542E-3</v>
      </c>
    </row>
    <row r="40" spans="1:20" x14ac:dyDescent="0.2">
      <c r="A40" s="110">
        <v>35</v>
      </c>
      <c r="B40" s="112">
        <f t="shared" si="7"/>
        <v>0.50002761335929735</v>
      </c>
      <c r="C40" s="112">
        <f t="shared" si="7"/>
        <v>0.35538339780838735</v>
      </c>
      <c r="D40" s="112">
        <f t="shared" si="7"/>
        <v>0.25341547072729048</v>
      </c>
      <c r="E40" s="112">
        <f t="shared" ref="E40:T49" si="9">1/POWER(1+E$5,$A40)</f>
        <v>0.18129028535257716</v>
      </c>
      <c r="F40" s="112">
        <f t="shared" si="9"/>
        <v>0.13010521830175056</v>
      </c>
      <c r="G40" s="112">
        <f t="shared" si="9"/>
        <v>9.366293896983445E-2</v>
      </c>
      <c r="H40" s="112">
        <f t="shared" si="9"/>
        <v>6.7634542699430159E-2</v>
      </c>
      <c r="I40" s="112">
        <f t="shared" si="9"/>
        <v>4.8986066990580383E-2</v>
      </c>
      <c r="J40" s="112">
        <f t="shared" si="9"/>
        <v>3.5584102738367311E-2</v>
      </c>
      <c r="K40" s="112">
        <f t="shared" si="9"/>
        <v>2.5923625713757153E-2</v>
      </c>
      <c r="L40" s="112">
        <f t="shared" si="9"/>
        <v>1.8939530397595796E-2</v>
      </c>
      <c r="M40" s="112">
        <f t="shared" si="9"/>
        <v>1.3875686468743813E-2</v>
      </c>
      <c r="N40" s="112">
        <f t="shared" si="9"/>
        <v>1.019366138989625E-2</v>
      </c>
      <c r="O40" s="112">
        <f t="shared" si="9"/>
        <v>7.5088873263017501E-3</v>
      </c>
      <c r="P40" s="112">
        <f t="shared" si="9"/>
        <v>5.5458788359148466E-3</v>
      </c>
      <c r="Q40" s="112">
        <f t="shared" si="9"/>
        <v>4.1067175946042592E-3</v>
      </c>
      <c r="R40" s="112">
        <f t="shared" si="9"/>
        <v>3.048805675924404E-3</v>
      </c>
      <c r="S40" s="112">
        <f t="shared" si="9"/>
        <v>2.2691141877208072E-3</v>
      </c>
      <c r="T40" s="112">
        <f t="shared" si="9"/>
        <v>1.6929977788577952E-3</v>
      </c>
    </row>
    <row r="41" spans="1:20" x14ac:dyDescent="0.2">
      <c r="A41" s="110">
        <v>36</v>
      </c>
      <c r="B41" s="112">
        <f t="shared" si="7"/>
        <v>0.49022315035225233</v>
      </c>
      <c r="C41" s="112">
        <f t="shared" si="7"/>
        <v>0.34503242505668674</v>
      </c>
      <c r="D41" s="112">
        <f t="shared" si="7"/>
        <v>0.24366872185316396</v>
      </c>
      <c r="E41" s="112">
        <f t="shared" si="9"/>
        <v>0.17265741462150208</v>
      </c>
      <c r="F41" s="112">
        <f t="shared" si="9"/>
        <v>0.12274077198278353</v>
      </c>
      <c r="G41" s="112">
        <f t="shared" si="9"/>
        <v>8.7535456981153698E-2</v>
      </c>
      <c r="H41" s="112">
        <f t="shared" si="9"/>
        <v>6.2624576573546434E-2</v>
      </c>
      <c r="I41" s="112">
        <f t="shared" si="9"/>
        <v>4.4941345862917786E-2</v>
      </c>
      <c r="J41" s="112">
        <f t="shared" si="9"/>
        <v>3.2349184307606652E-2</v>
      </c>
      <c r="K41" s="112">
        <f t="shared" si="9"/>
        <v>2.3354617760141583E-2</v>
      </c>
      <c r="L41" s="112">
        <f t="shared" si="9"/>
        <v>1.691029499785339E-2</v>
      </c>
      <c r="M41" s="112">
        <f t="shared" si="9"/>
        <v>1.2279368556410455E-2</v>
      </c>
      <c r="N41" s="112">
        <f t="shared" si="9"/>
        <v>8.9418082367510934E-3</v>
      </c>
      <c r="O41" s="112">
        <f t="shared" si="9"/>
        <v>6.5294672402623904E-3</v>
      </c>
      <c r="P41" s="112">
        <f t="shared" si="9"/>
        <v>4.7809300309610749E-3</v>
      </c>
      <c r="Q41" s="112">
        <f t="shared" si="9"/>
        <v>3.5100150381232992E-3</v>
      </c>
      <c r="R41" s="112">
        <f t="shared" si="9"/>
        <v>2.5837336236647496E-3</v>
      </c>
      <c r="S41" s="112">
        <f t="shared" si="9"/>
        <v>1.9068186451435358E-3</v>
      </c>
      <c r="T41" s="112">
        <f t="shared" si="9"/>
        <v>1.4108314823814958E-3</v>
      </c>
    </row>
    <row r="42" spans="1:20" x14ac:dyDescent="0.2">
      <c r="A42" s="110">
        <v>37</v>
      </c>
      <c r="B42" s="112">
        <f t="shared" si="7"/>
        <v>0.48061093171789437</v>
      </c>
      <c r="C42" s="112">
        <f t="shared" si="7"/>
        <v>0.33498293694823961</v>
      </c>
      <c r="D42" s="112">
        <f t="shared" si="7"/>
        <v>0.23429684793573452</v>
      </c>
      <c r="E42" s="112">
        <f t="shared" si="9"/>
        <v>0.1644356329728591</v>
      </c>
      <c r="F42" s="112">
        <f t="shared" si="9"/>
        <v>0.11579318111583352</v>
      </c>
      <c r="G42" s="112">
        <f t="shared" si="9"/>
        <v>8.1808838300143641E-2</v>
      </c>
      <c r="H42" s="112">
        <f t="shared" si="9"/>
        <v>5.7985719049580033E-2</v>
      </c>
      <c r="I42" s="112">
        <f t="shared" si="9"/>
        <v>4.1230592534786961E-2</v>
      </c>
      <c r="J42" s="112">
        <f t="shared" si="9"/>
        <v>2.94083493705515E-2</v>
      </c>
      <c r="K42" s="112">
        <f t="shared" si="9"/>
        <v>2.1040196180307728E-2</v>
      </c>
      <c r="L42" s="112">
        <f t="shared" si="9"/>
        <v>1.5098477676654811E-2</v>
      </c>
      <c r="M42" s="112">
        <f t="shared" si="9"/>
        <v>1.0866697837531377E-2</v>
      </c>
      <c r="N42" s="112">
        <f t="shared" si="9"/>
        <v>7.8436914357465741E-3</v>
      </c>
      <c r="O42" s="112">
        <f t="shared" si="9"/>
        <v>5.6777976002281658E-3</v>
      </c>
      <c r="P42" s="112">
        <f t="shared" si="9"/>
        <v>4.1214914060009262E-3</v>
      </c>
      <c r="Q42" s="112">
        <f t="shared" si="9"/>
        <v>3.0000128530968373E-3</v>
      </c>
      <c r="R42" s="112">
        <f t="shared" si="9"/>
        <v>2.1896047658175846E-3</v>
      </c>
      <c r="S42" s="112">
        <f t="shared" si="9"/>
        <v>1.6023686093643158E-3</v>
      </c>
      <c r="T42" s="112">
        <f t="shared" si="9"/>
        <v>1.1756929019845798E-3</v>
      </c>
    </row>
    <row r="43" spans="1:20" x14ac:dyDescent="0.2">
      <c r="A43" s="110">
        <v>38</v>
      </c>
      <c r="B43" s="112">
        <f t="shared" si="7"/>
        <v>0.47118718795871989</v>
      </c>
      <c r="C43" s="112">
        <f t="shared" si="7"/>
        <v>0.3252261523769317</v>
      </c>
      <c r="D43" s="112">
        <f t="shared" si="7"/>
        <v>0.22528543070743706</v>
      </c>
      <c r="E43" s="112">
        <f t="shared" si="9"/>
        <v>0.15660536473605632</v>
      </c>
      <c r="F43" s="112">
        <f t="shared" si="9"/>
        <v>0.10923885010927689</v>
      </c>
      <c r="G43" s="112">
        <f t="shared" si="9"/>
        <v>7.6456858224433308E-2</v>
      </c>
      <c r="H43" s="112">
        <f t="shared" si="9"/>
        <v>5.3690480601462989E-2</v>
      </c>
      <c r="I43" s="112">
        <f t="shared" si="9"/>
        <v>3.782623168329078E-2</v>
      </c>
      <c r="J43" s="112">
        <f t="shared" si="9"/>
        <v>2.6734863064137721E-2</v>
      </c>
      <c r="K43" s="112">
        <f t="shared" si="9"/>
        <v>1.8955131693970926E-2</v>
      </c>
      <c r="L43" s="112">
        <f t="shared" si="9"/>
        <v>1.3480783639870366E-2</v>
      </c>
      <c r="M43" s="112">
        <f t="shared" si="9"/>
        <v>9.6165467588773274E-3</v>
      </c>
      <c r="N43" s="112">
        <f t="shared" si="9"/>
        <v>6.8804310839882211E-3</v>
      </c>
      <c r="O43" s="112">
        <f t="shared" si="9"/>
        <v>4.937215304546232E-3</v>
      </c>
      <c r="P43" s="112">
        <f t="shared" si="9"/>
        <v>3.5530098327594194E-3</v>
      </c>
      <c r="Q43" s="112">
        <f t="shared" si="9"/>
        <v>2.5641135496554165E-3</v>
      </c>
      <c r="R43" s="112">
        <f t="shared" si="9"/>
        <v>1.8555972591674443E-3</v>
      </c>
      <c r="S43" s="112">
        <f t="shared" si="9"/>
        <v>1.3465282431632905E-3</v>
      </c>
      <c r="T43" s="112">
        <f t="shared" si="9"/>
        <v>9.7974408498714997E-4</v>
      </c>
    </row>
    <row r="44" spans="1:20" x14ac:dyDescent="0.2">
      <c r="A44" s="110">
        <v>39</v>
      </c>
      <c r="B44" s="112">
        <f t="shared" si="7"/>
        <v>0.46194822348894127</v>
      </c>
      <c r="C44" s="112">
        <f t="shared" si="7"/>
        <v>0.31575354599702099</v>
      </c>
      <c r="D44" s="112">
        <f t="shared" si="7"/>
        <v>0.21662060644945874</v>
      </c>
      <c r="E44" s="112">
        <f t="shared" si="9"/>
        <v>0.14914796641529171</v>
      </c>
      <c r="F44" s="112">
        <f t="shared" si="9"/>
        <v>0.10305551897101592</v>
      </c>
      <c r="G44" s="112">
        <f t="shared" si="9"/>
        <v>7.1455007686386268E-2</v>
      </c>
      <c r="H44" s="112">
        <f t="shared" si="9"/>
        <v>4.9713407964317585E-2</v>
      </c>
      <c r="I44" s="112">
        <f t="shared" si="9"/>
        <v>3.4702964847055769E-2</v>
      </c>
      <c r="J44" s="112">
        <f t="shared" si="9"/>
        <v>2.4304420967397926E-2</v>
      </c>
      <c r="K44" s="112">
        <f t="shared" si="9"/>
        <v>1.7076695219793627E-2</v>
      </c>
      <c r="L44" s="112">
        <f t="shared" si="9"/>
        <v>1.2036413964169971E-2</v>
      </c>
      <c r="M44" s="112">
        <f t="shared" si="9"/>
        <v>8.5102183706879005E-3</v>
      </c>
      <c r="N44" s="112">
        <f t="shared" si="9"/>
        <v>6.0354658631475624E-3</v>
      </c>
      <c r="O44" s="112">
        <f t="shared" si="9"/>
        <v>4.2932306996054199E-3</v>
      </c>
      <c r="P44" s="112">
        <f t="shared" si="9"/>
        <v>3.0629395109994999E-3</v>
      </c>
      <c r="Q44" s="112">
        <f t="shared" si="9"/>
        <v>2.1915500424405268E-3</v>
      </c>
      <c r="R44" s="112">
        <f t="shared" si="9"/>
        <v>1.572540050141902E-3</v>
      </c>
      <c r="S44" s="112">
        <f t="shared" si="9"/>
        <v>1.1315363387926812E-3</v>
      </c>
      <c r="T44" s="112">
        <f t="shared" si="9"/>
        <v>8.1645340415595834E-4</v>
      </c>
    </row>
    <row r="45" spans="1:20" x14ac:dyDescent="0.2">
      <c r="A45" s="110">
        <v>40</v>
      </c>
      <c r="B45" s="112">
        <f t="shared" si="7"/>
        <v>0.45289041518523643</v>
      </c>
      <c r="C45" s="112">
        <f t="shared" si="7"/>
        <v>0.30655684077380685</v>
      </c>
      <c r="D45" s="112">
        <f t="shared" si="7"/>
        <v>0.20828904466294101</v>
      </c>
      <c r="E45" s="112">
        <f t="shared" si="9"/>
        <v>0.14204568230027784</v>
      </c>
      <c r="F45" s="112">
        <f t="shared" si="9"/>
        <v>9.7222187708505589E-2</v>
      </c>
      <c r="G45" s="112">
        <f t="shared" si="9"/>
        <v>6.6780381015314264E-2</v>
      </c>
      <c r="H45" s="112">
        <f t="shared" si="9"/>
        <v>4.6030933300294057E-2</v>
      </c>
      <c r="I45" s="112">
        <f t="shared" si="9"/>
        <v>3.1837582428491523E-2</v>
      </c>
      <c r="J45" s="112">
        <f t="shared" si="9"/>
        <v>2.2094928152179935E-2</v>
      </c>
      <c r="K45" s="112">
        <f t="shared" si="9"/>
        <v>1.5384410107922184E-2</v>
      </c>
      <c r="L45" s="112">
        <f t="shared" si="9"/>
        <v>1.0746798182294614E-2</v>
      </c>
      <c r="M45" s="112">
        <f t="shared" si="9"/>
        <v>7.5311666997238055E-3</v>
      </c>
      <c r="N45" s="112">
        <f t="shared" si="9"/>
        <v>5.2942683010066324E-3</v>
      </c>
      <c r="O45" s="112">
        <f t="shared" si="9"/>
        <v>3.7332440866134084E-3</v>
      </c>
      <c r="P45" s="112">
        <f t="shared" si="9"/>
        <v>2.6404650956892242E-3</v>
      </c>
      <c r="Q45" s="112">
        <f t="shared" si="9"/>
        <v>1.8731196943936131E-3</v>
      </c>
      <c r="R45" s="112">
        <f t="shared" si="9"/>
        <v>1.33266105944229E-3</v>
      </c>
      <c r="S45" s="112">
        <f t="shared" si="9"/>
        <v>9.5087087293502627E-4</v>
      </c>
      <c r="T45" s="112">
        <f t="shared" si="9"/>
        <v>6.8037783679663201E-4</v>
      </c>
    </row>
    <row r="46" spans="1:20" x14ac:dyDescent="0.2">
      <c r="A46" s="110">
        <v>41</v>
      </c>
      <c r="B46" s="112">
        <f t="shared" si="7"/>
        <v>0.44401021096591808</v>
      </c>
      <c r="C46" s="112">
        <f t="shared" si="7"/>
        <v>0.29762800075126877</v>
      </c>
      <c r="D46" s="112">
        <f t="shared" si="7"/>
        <v>0.20027792756052021</v>
      </c>
      <c r="E46" s="112">
        <f t="shared" si="9"/>
        <v>0.13528160219074079</v>
      </c>
      <c r="F46" s="112">
        <f t="shared" si="9"/>
        <v>9.171904500802415E-2</v>
      </c>
      <c r="G46" s="112">
        <f t="shared" si="9"/>
        <v>6.2411571042349782E-2</v>
      </c>
      <c r="H46" s="112">
        <f t="shared" si="9"/>
        <v>4.2621234537309309E-2</v>
      </c>
      <c r="I46" s="112">
        <f t="shared" si="9"/>
        <v>2.9208791218799563E-2</v>
      </c>
      <c r="J46" s="112">
        <f t="shared" si="9"/>
        <v>2.0086298320163575E-2</v>
      </c>
      <c r="K46" s="112">
        <f t="shared" si="9"/>
        <v>1.3859828926056019E-2</v>
      </c>
      <c r="L46" s="112">
        <f t="shared" si="9"/>
        <v>9.5953555199059064E-3</v>
      </c>
      <c r="M46" s="112">
        <f t="shared" si="9"/>
        <v>6.6647492917909796E-3</v>
      </c>
      <c r="N46" s="112">
        <f t="shared" si="9"/>
        <v>4.6440950008830107E-3</v>
      </c>
      <c r="O46" s="112">
        <f t="shared" si="9"/>
        <v>3.2462992057507903E-3</v>
      </c>
      <c r="P46" s="112">
        <f t="shared" si="9"/>
        <v>2.2762630135251933E-3</v>
      </c>
      <c r="Q46" s="112">
        <f t="shared" si="9"/>
        <v>1.6009570037552249E-3</v>
      </c>
      <c r="R46" s="112">
        <f t="shared" si="9"/>
        <v>1.1293737791883815E-3</v>
      </c>
      <c r="S46" s="112">
        <f t="shared" si="9"/>
        <v>7.9905115372691288E-4</v>
      </c>
      <c r="T46" s="112">
        <f t="shared" si="9"/>
        <v>5.6698153066386001E-4</v>
      </c>
    </row>
    <row r="47" spans="1:20" x14ac:dyDescent="0.2">
      <c r="A47" s="110">
        <v>42</v>
      </c>
      <c r="B47" s="112">
        <f t="shared" si="7"/>
        <v>0.4353041283979589</v>
      </c>
      <c r="C47" s="112">
        <f t="shared" si="7"/>
        <v>0.28895922403035801</v>
      </c>
      <c r="D47" s="112">
        <f t="shared" si="7"/>
        <v>0.19257493034665407</v>
      </c>
      <c r="E47" s="112">
        <f t="shared" si="9"/>
        <v>0.12883962113403885</v>
      </c>
      <c r="F47" s="112">
        <f t="shared" si="9"/>
        <v>8.6527400950966171E-2</v>
      </c>
      <c r="G47" s="112">
        <f t="shared" si="9"/>
        <v>5.8328571067616623E-2</v>
      </c>
      <c r="H47" s="112">
        <f t="shared" si="9"/>
        <v>3.9464106053064177E-2</v>
      </c>
      <c r="I47" s="112">
        <f t="shared" si="9"/>
        <v>2.6797056164036295E-2</v>
      </c>
      <c r="J47" s="112">
        <f t="shared" si="9"/>
        <v>1.8260271200148705E-2</v>
      </c>
      <c r="K47" s="112">
        <f t="shared" si="9"/>
        <v>1.2486332365816231E-2</v>
      </c>
      <c r="L47" s="112">
        <f t="shared" si="9"/>
        <v>8.5672817142017008E-3</v>
      </c>
      <c r="M47" s="112">
        <f t="shared" si="9"/>
        <v>5.8980082228238763E-3</v>
      </c>
      <c r="N47" s="112">
        <f t="shared" si="9"/>
        <v>4.0737675446342195E-3</v>
      </c>
      <c r="O47" s="112">
        <f t="shared" si="9"/>
        <v>2.822868874565905E-3</v>
      </c>
      <c r="P47" s="112">
        <f t="shared" si="9"/>
        <v>1.9622957013148215E-3</v>
      </c>
      <c r="Q47" s="112">
        <f t="shared" si="9"/>
        <v>1.3683393194489101E-3</v>
      </c>
      <c r="R47" s="112">
        <f t="shared" si="9"/>
        <v>9.5709642304100137E-4</v>
      </c>
      <c r="S47" s="112">
        <f t="shared" si="9"/>
        <v>6.7147155775370822E-4</v>
      </c>
      <c r="T47" s="112">
        <f t="shared" si="9"/>
        <v>4.7248460888654997E-4</v>
      </c>
    </row>
    <row r="48" spans="1:20" x14ac:dyDescent="0.2">
      <c r="A48" s="110">
        <v>43</v>
      </c>
      <c r="B48" s="112">
        <f t="shared" ref="B48:D55" si="10">1/POWER(1+B$5,$A48)</f>
        <v>0.4267687533313323</v>
      </c>
      <c r="C48" s="112">
        <f t="shared" si="10"/>
        <v>0.28054293595180391</v>
      </c>
      <c r="D48" s="112">
        <f t="shared" si="10"/>
        <v>0.18516820225639813</v>
      </c>
      <c r="E48" s="112">
        <f t="shared" si="9"/>
        <v>0.12270440108003698</v>
      </c>
      <c r="F48" s="112">
        <f t="shared" si="9"/>
        <v>8.162962353864732E-2</v>
      </c>
      <c r="G48" s="112">
        <f t="shared" si="9"/>
        <v>5.4512683240763193E-2</v>
      </c>
      <c r="H48" s="112">
        <f t="shared" si="9"/>
        <v>3.6540838938022388E-2</v>
      </c>
      <c r="I48" s="112">
        <f t="shared" si="9"/>
        <v>2.4584455196363569E-2</v>
      </c>
      <c r="J48" s="112">
        <f t="shared" si="9"/>
        <v>1.6600246545589729E-2</v>
      </c>
      <c r="K48" s="112">
        <f t="shared" si="9"/>
        <v>1.1248948077311921E-2</v>
      </c>
      <c r="L48" s="112">
        <f t="shared" si="9"/>
        <v>7.6493586733943734E-3</v>
      </c>
      <c r="M48" s="112">
        <f t="shared" si="9"/>
        <v>5.2194763033839619E-3</v>
      </c>
      <c r="N48" s="112">
        <f t="shared" si="9"/>
        <v>3.5734803023107185E-3</v>
      </c>
      <c r="O48" s="112">
        <f t="shared" si="9"/>
        <v>2.454668586579048E-3</v>
      </c>
      <c r="P48" s="112">
        <f t="shared" si="9"/>
        <v>1.6916342252713983E-3</v>
      </c>
      <c r="Q48" s="112">
        <f t="shared" si="9"/>
        <v>1.1695207858537695E-3</v>
      </c>
      <c r="R48" s="112">
        <f t="shared" si="9"/>
        <v>8.1109866359406891E-4</v>
      </c>
      <c r="S48" s="112">
        <f t="shared" si="9"/>
        <v>5.6426181323841035E-4</v>
      </c>
      <c r="T48" s="112">
        <f t="shared" si="9"/>
        <v>3.93737174072125E-4</v>
      </c>
    </row>
    <row r="49" spans="1:20" x14ac:dyDescent="0.2">
      <c r="A49" s="110">
        <v>44</v>
      </c>
      <c r="B49" s="112">
        <f t="shared" si="10"/>
        <v>0.41840073856012966</v>
      </c>
      <c r="C49" s="112">
        <f t="shared" si="10"/>
        <v>0.27237178247747956</v>
      </c>
      <c r="D49" s="112">
        <f t="shared" si="10"/>
        <v>0.17804634832345972</v>
      </c>
      <c r="E49" s="112">
        <f t="shared" si="9"/>
        <v>0.11686133436193999</v>
      </c>
      <c r="F49" s="112">
        <f t="shared" si="9"/>
        <v>7.7009078810044637E-2</v>
      </c>
      <c r="G49" s="112">
        <f t="shared" si="9"/>
        <v>5.0946432935292711E-2</v>
      </c>
      <c r="H49" s="112">
        <f t="shared" si="9"/>
        <v>3.3834110127798502E-2</v>
      </c>
      <c r="I49" s="112">
        <f t="shared" si="9"/>
        <v>2.2554546051709697E-2</v>
      </c>
      <c r="J49" s="112">
        <f t="shared" si="9"/>
        <v>1.5091133223263388E-2</v>
      </c>
      <c r="K49" s="112">
        <f t="shared" si="9"/>
        <v>1.0134187457037766E-2</v>
      </c>
      <c r="L49" s="112">
        <f t="shared" si="9"/>
        <v>6.8297845298164062E-3</v>
      </c>
      <c r="M49" s="112">
        <f t="shared" si="9"/>
        <v>4.619005578215896E-3</v>
      </c>
      <c r="N49" s="112">
        <f t="shared" si="9"/>
        <v>3.1346318441322083E-3</v>
      </c>
      <c r="O49" s="112">
        <f t="shared" si="9"/>
        <v>2.1344944231122161E-3</v>
      </c>
      <c r="P49" s="112">
        <f t="shared" si="9"/>
        <v>1.4583053666132743E-3</v>
      </c>
      <c r="Q49" s="112">
        <f t="shared" si="9"/>
        <v>9.9959041525963209E-4</v>
      </c>
      <c r="R49" s="112">
        <f t="shared" si="9"/>
        <v>6.8737174880853307E-4</v>
      </c>
      <c r="S49" s="112">
        <f t="shared" si="9"/>
        <v>4.7416959095664731E-4</v>
      </c>
      <c r="T49" s="112">
        <f t="shared" si="9"/>
        <v>3.2811431172677082E-4</v>
      </c>
    </row>
    <row r="50" spans="1:20" x14ac:dyDescent="0.2">
      <c r="A50" s="110">
        <v>45</v>
      </c>
      <c r="B50" s="112">
        <f t="shared" si="10"/>
        <v>0.41019680250993107</v>
      </c>
      <c r="C50" s="112">
        <f t="shared" si="10"/>
        <v>0.26443862376454325</v>
      </c>
      <c r="D50" s="112">
        <f t="shared" si="10"/>
        <v>0.17119841184948048</v>
      </c>
      <c r="E50" s="112">
        <f t="shared" ref="E50:T55" si="11">1/POWER(1+E$5,$A50)</f>
        <v>0.1112965089161333</v>
      </c>
      <c r="F50" s="112">
        <f t="shared" si="11"/>
        <v>7.2650074349098717E-2</v>
      </c>
      <c r="G50" s="112">
        <f t="shared" si="11"/>
        <v>4.761348872457262E-2</v>
      </c>
      <c r="H50" s="112">
        <f t="shared" si="11"/>
        <v>3.1327879747961578E-2</v>
      </c>
      <c r="I50" s="112">
        <f t="shared" si="11"/>
        <v>2.0692244084137335E-2</v>
      </c>
      <c r="J50" s="112">
        <f t="shared" si="11"/>
        <v>1.3719212021148534E-2</v>
      </c>
      <c r="K50" s="112">
        <f t="shared" si="11"/>
        <v>9.1298986099439313E-3</v>
      </c>
      <c r="L50" s="112">
        <f t="shared" si="11"/>
        <v>6.0980219016217897E-3</v>
      </c>
      <c r="M50" s="112">
        <f t="shared" si="11"/>
        <v>4.0876155559432708E-3</v>
      </c>
      <c r="N50" s="112">
        <f t="shared" si="11"/>
        <v>2.7496770562563228E-3</v>
      </c>
      <c r="O50" s="112">
        <f t="shared" si="11"/>
        <v>1.856082107054101E-3</v>
      </c>
      <c r="P50" s="112">
        <f t="shared" si="11"/>
        <v>1.2571597988045469E-3</v>
      </c>
      <c r="Q50" s="112">
        <f t="shared" si="11"/>
        <v>8.5435078227318994E-4</v>
      </c>
      <c r="R50" s="112">
        <f t="shared" si="11"/>
        <v>5.825184311936721E-4</v>
      </c>
      <c r="S50" s="112">
        <f t="shared" si="11"/>
        <v>3.9846184114003975E-4</v>
      </c>
      <c r="T50" s="112">
        <f t="shared" si="11"/>
        <v>2.7342859310564233E-4</v>
      </c>
    </row>
    <row r="51" spans="1:20" x14ac:dyDescent="0.2">
      <c r="A51" s="110">
        <v>46</v>
      </c>
      <c r="B51" s="112">
        <f t="shared" si="10"/>
        <v>0.40215372795091275</v>
      </c>
      <c r="C51" s="112">
        <f t="shared" si="10"/>
        <v>0.25673652792674101</v>
      </c>
      <c r="D51" s="112">
        <f t="shared" si="10"/>
        <v>0.1646138575475774</v>
      </c>
      <c r="E51" s="112">
        <f t="shared" si="11"/>
        <v>0.10599667515822221</v>
      </c>
      <c r="F51" s="112">
        <f t="shared" si="11"/>
        <v>6.8537805989715761E-2</v>
      </c>
      <c r="G51" s="112">
        <f t="shared" si="11"/>
        <v>4.4498587593058525E-2</v>
      </c>
      <c r="H51" s="112">
        <f t="shared" si="11"/>
        <v>2.900729606292738E-2</v>
      </c>
      <c r="I51" s="112">
        <f t="shared" si="11"/>
        <v>1.8983710168933333E-2</v>
      </c>
      <c r="J51" s="112">
        <f t="shared" si="11"/>
        <v>1.2472010928316847E-2</v>
      </c>
      <c r="K51" s="112">
        <f t="shared" si="11"/>
        <v>8.2251338828323705E-3</v>
      </c>
      <c r="L51" s="112">
        <f t="shared" si="11"/>
        <v>5.4446624121623115E-3</v>
      </c>
      <c r="M51" s="112">
        <f t="shared" si="11"/>
        <v>3.6173588990648432E-3</v>
      </c>
      <c r="N51" s="112">
        <f t="shared" si="11"/>
        <v>2.4119974177687041E-3</v>
      </c>
      <c r="O51" s="112">
        <f t="shared" si="11"/>
        <v>1.6139844409166094E-3</v>
      </c>
      <c r="P51" s="112">
        <f t="shared" si="11"/>
        <v>1.0837584472452992E-3</v>
      </c>
      <c r="Q51" s="112">
        <f t="shared" si="11"/>
        <v>7.3021434382323927E-4</v>
      </c>
      <c r="R51" s="112">
        <f t="shared" si="11"/>
        <v>4.9365968745226452E-4</v>
      </c>
      <c r="S51" s="112">
        <f t="shared" si="11"/>
        <v>3.348418833109578E-4</v>
      </c>
      <c r="T51" s="112">
        <f t="shared" si="11"/>
        <v>2.2785716092136866E-4</v>
      </c>
    </row>
    <row r="52" spans="1:20" x14ac:dyDescent="0.2">
      <c r="A52" s="110">
        <v>47</v>
      </c>
      <c r="B52" s="112">
        <f t="shared" si="10"/>
        <v>0.39426836073618909</v>
      </c>
      <c r="C52" s="112">
        <f t="shared" si="10"/>
        <v>0.24925876497741845</v>
      </c>
      <c r="D52" s="112">
        <f t="shared" si="10"/>
        <v>0.15828255533420904</v>
      </c>
      <c r="E52" s="112">
        <f t="shared" si="11"/>
        <v>0.10094921443640208</v>
      </c>
      <c r="F52" s="112">
        <f t="shared" si="11"/>
        <v>6.465830753746768E-2</v>
      </c>
      <c r="G52" s="112">
        <f t="shared" si="11"/>
        <v>4.1587465040241613E-2</v>
      </c>
      <c r="H52" s="112">
        <f t="shared" si="11"/>
        <v>2.6858607465673496E-2</v>
      </c>
      <c r="I52" s="112">
        <f t="shared" si="11"/>
        <v>1.7416247861406726E-2</v>
      </c>
      <c r="J52" s="112">
        <f t="shared" si="11"/>
        <v>1.1338191753015316E-2</v>
      </c>
      <c r="K52" s="112">
        <f t="shared" si="11"/>
        <v>7.4100305250742087E-3</v>
      </c>
      <c r="L52" s="112">
        <f t="shared" si="11"/>
        <v>4.8613057251449222E-3</v>
      </c>
      <c r="M52" s="112">
        <f t="shared" si="11"/>
        <v>3.2012025655441087E-3</v>
      </c>
      <c r="N52" s="112">
        <f t="shared" si="11"/>
        <v>2.1157872085690384E-3</v>
      </c>
      <c r="O52" s="112">
        <f t="shared" si="11"/>
        <v>1.4034647312318347E-3</v>
      </c>
      <c r="P52" s="112">
        <f t="shared" si="11"/>
        <v>9.3427452348732686E-4</v>
      </c>
      <c r="Q52" s="112">
        <f t="shared" si="11"/>
        <v>6.2411482378054643E-4</v>
      </c>
      <c r="R52" s="112">
        <f t="shared" si="11"/>
        <v>4.1835566733242757E-4</v>
      </c>
      <c r="S52" s="112">
        <f t="shared" si="11"/>
        <v>2.8137973387475443E-4</v>
      </c>
      <c r="T52" s="112">
        <f t="shared" si="11"/>
        <v>1.8988096743447388E-4</v>
      </c>
    </row>
    <row r="53" spans="1:20" x14ac:dyDescent="0.2">
      <c r="A53" s="110">
        <v>48</v>
      </c>
      <c r="B53" s="112">
        <f t="shared" si="10"/>
        <v>0.38653760856489122</v>
      </c>
      <c r="C53" s="112">
        <f t="shared" si="10"/>
        <v>0.24199880094894996</v>
      </c>
      <c r="D53" s="112">
        <f t="shared" si="10"/>
        <v>0.15219476474443175</v>
      </c>
      <c r="E53" s="112">
        <f t="shared" si="11"/>
        <v>9.6142108987049613E-2</v>
      </c>
      <c r="F53" s="112">
        <f t="shared" si="11"/>
        <v>6.0998403337233678E-2</v>
      </c>
      <c r="G53" s="112">
        <f t="shared" si="11"/>
        <v>3.8866789757235155E-2</v>
      </c>
      <c r="H53" s="112">
        <f t="shared" si="11"/>
        <v>2.4869080986734723E-2</v>
      </c>
      <c r="I53" s="112">
        <f t="shared" si="11"/>
        <v>1.5978209047162135E-2</v>
      </c>
      <c r="J53" s="112">
        <f t="shared" si="11"/>
        <v>1.0307447048195742E-2</v>
      </c>
      <c r="K53" s="112">
        <f t="shared" si="11"/>
        <v>6.6757031757425289E-3</v>
      </c>
      <c r="L53" s="112">
        <f t="shared" si="11"/>
        <v>4.3404515403079645E-3</v>
      </c>
      <c r="M53" s="112">
        <f t="shared" si="11"/>
        <v>2.8329226243753174E-3</v>
      </c>
      <c r="N53" s="112">
        <f t="shared" si="11"/>
        <v>1.8559536917272265E-3</v>
      </c>
      <c r="O53" s="112">
        <f t="shared" si="11"/>
        <v>1.2204041141146392E-3</v>
      </c>
      <c r="P53" s="112">
        <f t="shared" si="11"/>
        <v>8.0540907197183343E-4</v>
      </c>
      <c r="Q53" s="112">
        <f t="shared" si="11"/>
        <v>5.3343147331670648E-4</v>
      </c>
      <c r="R53" s="112">
        <f t="shared" si="11"/>
        <v>3.5453870112917588E-4</v>
      </c>
      <c r="S53" s="112">
        <f t="shared" si="11"/>
        <v>2.364535578779449E-4</v>
      </c>
      <c r="T53" s="112">
        <f t="shared" si="11"/>
        <v>1.5823413952872824E-4</v>
      </c>
    </row>
    <row r="54" spans="1:20" x14ac:dyDescent="0.2">
      <c r="A54" s="110">
        <v>49</v>
      </c>
      <c r="B54" s="112">
        <f t="shared" si="10"/>
        <v>0.37895843976950117</v>
      </c>
      <c r="C54" s="112">
        <f t="shared" si="10"/>
        <v>0.2349502921834466</v>
      </c>
      <c r="D54" s="112">
        <f t="shared" si="10"/>
        <v>0.14634111994656898</v>
      </c>
      <c r="E54" s="112">
        <f t="shared" si="11"/>
        <v>9.1563913320999626E-2</v>
      </c>
      <c r="F54" s="112">
        <f t="shared" si="11"/>
        <v>5.7545663525692139E-2</v>
      </c>
      <c r="G54" s="112">
        <f t="shared" si="11"/>
        <v>3.6324102576855283E-2</v>
      </c>
      <c r="H54" s="112">
        <f t="shared" si="11"/>
        <v>2.3026926839569185E-2</v>
      </c>
      <c r="I54" s="112">
        <f t="shared" si="11"/>
        <v>1.4658907382717554E-2</v>
      </c>
      <c r="J54" s="112">
        <f t="shared" si="11"/>
        <v>9.3704064074506734E-3</v>
      </c>
      <c r="K54" s="112">
        <f t="shared" si="11"/>
        <v>6.0141470051734494E-3</v>
      </c>
      <c r="L54" s="112">
        <f t="shared" si="11"/>
        <v>3.8754031609892544E-3</v>
      </c>
      <c r="M54" s="112">
        <f t="shared" si="11"/>
        <v>2.5070111720135557E-3</v>
      </c>
      <c r="N54" s="112">
        <f t="shared" si="11"/>
        <v>1.6280295541466895E-3</v>
      </c>
      <c r="O54" s="112">
        <f t="shared" si="11"/>
        <v>1.0612209687953383E-3</v>
      </c>
      <c r="P54" s="112">
        <f t="shared" si="11"/>
        <v>6.9431816549295991E-4</v>
      </c>
      <c r="Q54" s="112">
        <f t="shared" si="11"/>
        <v>4.5592433616812526E-4</v>
      </c>
      <c r="R54" s="112">
        <f t="shared" si="11"/>
        <v>3.0045652638065754E-4</v>
      </c>
      <c r="S54" s="112">
        <f t="shared" si="11"/>
        <v>1.9870046880499572E-4</v>
      </c>
      <c r="T54" s="112">
        <f t="shared" si="11"/>
        <v>1.3186178294060687E-4</v>
      </c>
    </row>
    <row r="55" spans="1:20" x14ac:dyDescent="0.2">
      <c r="A55" s="110">
        <v>50</v>
      </c>
      <c r="B55" s="112">
        <f t="shared" si="10"/>
        <v>0.37152788212696192</v>
      </c>
      <c r="C55" s="112">
        <f t="shared" si="10"/>
        <v>0.22810707978975397</v>
      </c>
      <c r="D55" s="112">
        <f t="shared" si="10"/>
        <v>0.14071261533323939</v>
      </c>
      <c r="E55" s="112">
        <f t="shared" si="11"/>
        <v>8.7203726972380588E-2</v>
      </c>
      <c r="F55" s="112">
        <f t="shared" si="11"/>
        <v>5.4288361816690701E-2</v>
      </c>
      <c r="G55" s="112">
        <f t="shared" si="11"/>
        <v>3.3947759417621758E-2</v>
      </c>
      <c r="H55" s="112">
        <f t="shared" si="11"/>
        <v>2.1321228555156651E-2</v>
      </c>
      <c r="I55" s="112">
        <f t="shared" si="11"/>
        <v>1.3448538883227112E-2</v>
      </c>
      <c r="J55" s="112">
        <f t="shared" si="11"/>
        <v>8.5185512795006111E-3</v>
      </c>
      <c r="K55" s="112">
        <f t="shared" si="11"/>
        <v>5.4181504551112153E-3</v>
      </c>
      <c r="L55" s="112">
        <f t="shared" si="11"/>
        <v>3.460181393740405E-3</v>
      </c>
      <c r="M55" s="112">
        <f t="shared" si="11"/>
        <v>2.2185939575341202E-3</v>
      </c>
      <c r="N55" s="112">
        <f t="shared" si="11"/>
        <v>1.4280961001286749E-3</v>
      </c>
      <c r="O55" s="112">
        <f t="shared" si="11"/>
        <v>9.2280084243072911E-4</v>
      </c>
      <c r="P55" s="112">
        <f t="shared" si="11"/>
        <v>5.9855014266634477E-4</v>
      </c>
      <c r="Q55" s="112">
        <f t="shared" si="11"/>
        <v>3.8967891980181638E-4</v>
      </c>
      <c r="R55" s="112">
        <f t="shared" si="11"/>
        <v>2.5462417489886233E-4</v>
      </c>
      <c r="S55" s="112">
        <f t="shared" si="11"/>
        <v>1.6697518386974431E-4</v>
      </c>
      <c r="T55" s="112">
        <f t="shared" si="11"/>
        <v>1.0988481911717239E-4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2</vt:i4>
      </vt:variant>
    </vt:vector>
  </HeadingPairs>
  <TitlesOfParts>
    <vt:vector size="11" baseType="lpstr">
      <vt:lpstr>Instruktioner</vt:lpstr>
      <vt:lpstr>LCC-kalkyl</vt:lpstr>
      <vt:lpstr>Känslighetsanalys 1</vt:lpstr>
      <vt:lpstr>Känslighetsanalys 2</vt:lpstr>
      <vt:lpstr>Beräkn.exempel väggmtrl</vt:lpstr>
      <vt:lpstr>Beräkn exempel belysning</vt:lpstr>
      <vt:lpstr>Livslängder</vt:lpstr>
      <vt:lpstr>Nuvärde årlig betalning</vt:lpstr>
      <vt:lpstr>Nuvärde enstaka betalning</vt:lpstr>
      <vt:lpstr>Instruktioner!_ftn1</vt:lpstr>
      <vt:lpstr>Instruktioner!_ftnref1</vt:lpstr>
    </vt:vector>
  </TitlesOfParts>
  <Company>Örebro Kommun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midah25</dc:creator>
  <cp:lastModifiedBy>Samimian, Diana</cp:lastModifiedBy>
  <cp:lastPrinted>2011-09-01T06:44:00Z</cp:lastPrinted>
  <dcterms:created xsi:type="dcterms:W3CDTF">2011-06-20T08:42:05Z</dcterms:created>
  <dcterms:modified xsi:type="dcterms:W3CDTF">2012-11-12T07:15:09Z</dcterms:modified>
</cp:coreProperties>
</file>